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597" activeTab="0"/>
  </bookViews>
  <sheets>
    <sheet name="IS" sheetId="1" r:id="rId1"/>
    <sheet name="BS" sheetId="2" r:id="rId2"/>
    <sheet name="Cashflow" sheetId="3" r:id="rId3"/>
    <sheet name="Changes in Equity" sheetId="4" r:id="rId4"/>
    <sheet name="Notes MASB (a-g)" sheetId="5" r:id="rId5"/>
    <sheet name="Notes MASB (h)" sheetId="6" r:id="rId6"/>
    <sheet name="Notes MASB (i-l)" sheetId="7" r:id="rId7"/>
    <sheet name="Notes App 9B" sheetId="8" r:id="rId8"/>
    <sheet name="Plantation" sheetId="9" r:id="rId9"/>
    <sheet name="Sheet1" sheetId="10" r:id="rId10"/>
  </sheets>
  <externalReferences>
    <externalReference r:id="rId13"/>
    <externalReference r:id="rId14"/>
    <externalReference r:id="rId15"/>
    <externalReference r:id="rId16"/>
    <externalReference r:id="rId17"/>
    <externalReference r:id="rId18"/>
    <externalReference r:id="rId19"/>
  </externalReferences>
  <definedNames>
    <definedName name="_xlnm.Print_Titles" localSheetId="1">'BS'!$1:$8</definedName>
    <definedName name="_xlnm.Print_Titles" localSheetId="0">'IS'!$1:$14</definedName>
    <definedName name="_xlnm.Print_Titles" localSheetId="7">'Notes App 9B'!$1:$6</definedName>
    <definedName name="_xlnm.Print_Titles" localSheetId="4">'Notes MASB (a-g)'!$1:$8</definedName>
    <definedName name="_xlnm.Print_Titles" localSheetId="5">'Notes MASB (h)'!$1:$11</definedName>
  </definedNames>
  <calcPr fullCalcOnLoad="1"/>
</workbook>
</file>

<file path=xl/sharedStrings.xml><?xml version="1.0" encoding="utf-8"?>
<sst xmlns="http://schemas.openxmlformats.org/spreadsheetml/2006/main" count="512" uniqueCount="353">
  <si>
    <t xml:space="preserve">Any differential to be paid or received on the interest rate swap contracts is recognised as a component of interest expense over the period of the contracts.  Gains or losses on early termination of interest rate swap contracts or on repayment of the borrowings are taken to the income statement.
</t>
  </si>
  <si>
    <t xml:space="preserve">There is minimal credit risk as the interest rate swap contracts were entered into with a reputable bank.
</t>
  </si>
  <si>
    <t>No dividend has been declared for the financial period ended 30 September 2003.</t>
  </si>
  <si>
    <t>Denominated in EGP (EGP7,500,000)</t>
  </si>
  <si>
    <t>Denominated in EUR (EUR23,000,000)</t>
  </si>
  <si>
    <t>Denominated in EUR (EUR207,000,000)</t>
  </si>
  <si>
    <t>As at 8 November 2003, the Group has entered into the following interest rate swap contracts:</t>
  </si>
  <si>
    <t>a.</t>
  </si>
  <si>
    <t>Notional Amount</t>
  </si>
  <si>
    <t>Interest Rate Swap</t>
  </si>
  <si>
    <t>b.</t>
  </si>
  <si>
    <t>Note:</t>
  </si>
  <si>
    <t>EURIBOR:  EURO Interbank Offered Rate</t>
  </si>
  <si>
    <t>USD LIBOR: USD London Interbank Offered Rate</t>
  </si>
  <si>
    <t>There were no material events subsequent to 30 September 2003 that have not been reflected in the financial statements.</t>
  </si>
  <si>
    <t>There were no disposal of unquoted investments and/or properties outside the ordinary course of business of the Group for the current quarter and financial year to-date.</t>
  </si>
  <si>
    <t>(3 months)</t>
  </si>
  <si>
    <t>Denominated in SGD (SGD9,000,000)</t>
  </si>
  <si>
    <t>an appeal against the summary judgment obtained by Unipamol;</t>
  </si>
  <si>
    <t>(Incorporated in Malaysia)</t>
  </si>
  <si>
    <t>Taxation</t>
  </si>
  <si>
    <t>RM'000</t>
  </si>
  <si>
    <t>CURRENT YEAR QUARTER</t>
  </si>
  <si>
    <t>PRECEDING YEAR CORRESPONDING QUARTER</t>
  </si>
  <si>
    <t>PRECEDING YEAR CORRESPONDING PERIOD</t>
  </si>
  <si>
    <t>Net tangible assets per share (RM)</t>
  </si>
  <si>
    <t>AS AT END OF CURRENT QUARTER</t>
  </si>
  <si>
    <t>AS AT PRECEDING FINANCIAL YEAR END</t>
  </si>
  <si>
    <t>Reserves</t>
  </si>
  <si>
    <t>1)</t>
  </si>
  <si>
    <t>Accounting Policies</t>
  </si>
  <si>
    <t>2)</t>
  </si>
  <si>
    <t>3)</t>
  </si>
  <si>
    <t>4)</t>
  </si>
  <si>
    <t>Deferred taxation</t>
  </si>
  <si>
    <t>The tax expense comprises the following:</t>
  </si>
  <si>
    <t>5)</t>
  </si>
  <si>
    <t>6)</t>
  </si>
  <si>
    <t>7)</t>
  </si>
  <si>
    <t>Quoted Securities</t>
  </si>
  <si>
    <t>a)</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</si>
  <si>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</si>
  <si>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</si>
  <si>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</si>
  <si>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</si>
  <si>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</si>
  <si>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</si>
  <si>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</si>
  <si>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</si>
  <si>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</si>
  <si>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</si>
  <si>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</si>
  <si>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</si>
  <si>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</si>
  <si>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</si>
  <si>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Contingent Liabilities</t>
  </si>
  <si>
    <t>Off Balance Sheet Financial Instruments</t>
  </si>
  <si>
    <t>Material Litigation</t>
  </si>
  <si>
    <t>Plantation</t>
  </si>
  <si>
    <t>Not Applicable</t>
  </si>
  <si>
    <t>Current Year Prospects</t>
  </si>
  <si>
    <t>Variance of Actual Profit from Forecast Profit</t>
  </si>
  <si>
    <t>Dividend</t>
  </si>
  <si>
    <t>By Order of the Board</t>
  </si>
  <si>
    <t>Lee Ai Leng</t>
  </si>
  <si>
    <t>Yap Chon Yoke</t>
  </si>
  <si>
    <t>Company Secretaries</t>
  </si>
  <si>
    <t>Puchong, Selangor Darul Ehsan</t>
  </si>
  <si>
    <t>Group Plantation Statistics</t>
  </si>
  <si>
    <t>Oil palm</t>
  </si>
  <si>
    <t>Mature</t>
  </si>
  <si>
    <t>(hectares)</t>
  </si>
  <si>
    <t>Total planted</t>
  </si>
  <si>
    <t>Rubber</t>
  </si>
  <si>
    <t>Oil Palm</t>
  </si>
  <si>
    <t>Production</t>
  </si>
  <si>
    <t>FFB production</t>
  </si>
  <si>
    <t>(tonnes)</t>
  </si>
  <si>
    <t>Yield per mature hectare</t>
  </si>
  <si>
    <t>FFB processed</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</si>
  <si>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</si>
  <si>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</si>
  <si>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</si>
  <si>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</si>
  <si>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</si>
  <si>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</si>
  <si>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</si>
  <si>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</si>
  <si>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</si>
  <si>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</si>
  <si>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</si>
  <si>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</si>
  <si>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</si>
  <si>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</si>
  <si>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</si>
  <si>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</si>
  <si>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</si>
  <si>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</si>
  <si>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</si>
  <si>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Review of the Performance of the Company and Its Principal Subsidiaries</t>
  </si>
  <si>
    <t>Denominated in RM</t>
  </si>
  <si>
    <t>Denominated in SGD (SGD20,000,000)</t>
  </si>
  <si>
    <t xml:space="preserve"> </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</si>
  <si>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</si>
  <si>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</si>
  <si>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</si>
  <si>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</si>
  <si>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r>
      <t xml:space="preserve">IOI CORPORATION BERHAD </t>
    </r>
    <r>
      <rPr>
        <b/>
        <sz val="10"/>
        <rFont val="Times New Roman"/>
        <family val="1"/>
      </rPr>
      <t>(9027-W</t>
    </r>
    <r>
      <rPr>
        <b/>
        <sz val="14"/>
        <rFont val="Times New Roman"/>
        <family val="1"/>
      </rPr>
      <t>)</t>
    </r>
  </si>
  <si>
    <t>Total Property</t>
  </si>
  <si>
    <t>Net book value</t>
  </si>
  <si>
    <t>i)</t>
  </si>
  <si>
    <t>ii)</t>
  </si>
  <si>
    <t xml:space="preserve">Purchases and disposals of quoted securities </t>
  </si>
  <si>
    <t>Investment properties</t>
  </si>
  <si>
    <t>Land held for development</t>
  </si>
  <si>
    <t>Current assets</t>
  </si>
  <si>
    <t>Development properties</t>
  </si>
  <si>
    <t>Short term deposits</t>
  </si>
  <si>
    <t>Cash and bank balances</t>
  </si>
  <si>
    <t>Current liabilities</t>
  </si>
  <si>
    <t>Bank overdrafts</t>
  </si>
  <si>
    <t>Short term borrowings</t>
  </si>
  <si>
    <t>Provision for taxation</t>
  </si>
  <si>
    <t>Share capital</t>
  </si>
  <si>
    <t>Share premium</t>
  </si>
  <si>
    <t>Capital reserve</t>
  </si>
  <si>
    <t>Treasury shares</t>
  </si>
  <si>
    <t>Minority interests</t>
  </si>
  <si>
    <t>Long term borrowings</t>
  </si>
  <si>
    <t>Other long term liabilities</t>
  </si>
  <si>
    <t>Goodwill on consolidation</t>
  </si>
  <si>
    <t>Property development</t>
  </si>
  <si>
    <t>Property investment</t>
  </si>
  <si>
    <t>Other long term investments</t>
  </si>
  <si>
    <t>Retained profits</t>
  </si>
  <si>
    <t>Current taxation</t>
  </si>
  <si>
    <t>Foreign exchange fluctuation reserve</t>
  </si>
  <si>
    <t>(The figures have not been audited)</t>
  </si>
  <si>
    <t>c)</t>
  </si>
  <si>
    <t>Total Bank Overdrafts</t>
  </si>
  <si>
    <t>Company</t>
  </si>
  <si>
    <t>IOI CORPORATION BERHAD (9027-W)</t>
  </si>
  <si>
    <t>Financial Period Ended</t>
  </si>
  <si>
    <t xml:space="preserve">Months </t>
  </si>
  <si>
    <r>
      <t xml:space="preserve">Quarter </t>
    </r>
    <r>
      <rPr>
        <i/>
        <sz val="8"/>
        <rFont val="Times New Roman"/>
        <family val="1"/>
      </rPr>
      <t>(first/second/third/fourth)</t>
    </r>
  </si>
  <si>
    <t>Revenue</t>
  </si>
  <si>
    <t>Finance cost</t>
  </si>
  <si>
    <t>Minority interest</t>
  </si>
  <si>
    <t>Property, plant &amp; equipment</t>
  </si>
  <si>
    <t>Short term investments</t>
  </si>
  <si>
    <t>Inventories</t>
  </si>
  <si>
    <t>Shareholders' equity</t>
  </si>
  <si>
    <t>Material Events Subsequent to the End of Financial Period</t>
  </si>
  <si>
    <t>Total purchase consideration</t>
  </si>
  <si>
    <t>Total sale proceeds</t>
  </si>
  <si>
    <t>Details of Changes in Debt and Equity Securities</t>
  </si>
  <si>
    <t>Allowance for diminution in value</t>
  </si>
  <si>
    <t>Total gain on disposal</t>
  </si>
  <si>
    <t>Quoted in Malaysia</t>
  </si>
  <si>
    <t>Quoted outside Malaysia *</t>
  </si>
  <si>
    <t>CURRENT QUARTER</t>
  </si>
  <si>
    <t>PRECEDING QUARTER</t>
  </si>
  <si>
    <t>Profit before taxation</t>
  </si>
  <si>
    <t>INCREASE/ (DECREASE)</t>
  </si>
  <si>
    <t>The analysis of contribution by segment is as follows:</t>
  </si>
  <si>
    <t xml:space="preserve">Basic </t>
  </si>
  <si>
    <t>*</t>
  </si>
  <si>
    <t>Short term funds</t>
  </si>
  <si>
    <t>CONDENSED CONSOLIDATED INCOME STATEMENTS</t>
  </si>
  <si>
    <t>Profit before tax</t>
  </si>
  <si>
    <t>Interest income</t>
  </si>
  <si>
    <t>Profit after tax</t>
  </si>
  <si>
    <t>Net profit for the period</t>
  </si>
  <si>
    <t>Diluted</t>
  </si>
  <si>
    <t>Earnings per share (sen)</t>
  </si>
  <si>
    <t>CONDENSED CONSOLIDATED BALANCE SHEETS</t>
  </si>
  <si>
    <t>Operating profit before working capital changes</t>
  </si>
  <si>
    <t>Cash generated from operations</t>
  </si>
  <si>
    <t>Cash and cash equivalents at beginning of period</t>
  </si>
  <si>
    <t>Cash and cash equivalents at end of period</t>
  </si>
  <si>
    <t>CONDENSED CONSOLIDATED CASH FLOW STATEMENT</t>
  </si>
  <si>
    <t>Equity investments</t>
  </si>
  <si>
    <t>Other investments</t>
  </si>
  <si>
    <t>Bank borrowings</t>
  </si>
  <si>
    <t>Investing Activities</t>
  </si>
  <si>
    <t>Financing Activities</t>
  </si>
  <si>
    <t>Reserve on consolidation</t>
  </si>
  <si>
    <t>Total</t>
  </si>
  <si>
    <t>CONDENSED CONSOLIDATED STATEMENT OF CHANGES IN EQUITY</t>
  </si>
  <si>
    <t>(RM'000)</t>
  </si>
  <si>
    <t>Audit Qualification</t>
  </si>
  <si>
    <t>d)</t>
  </si>
  <si>
    <t>Unusual Items</t>
  </si>
  <si>
    <t>e)</t>
  </si>
  <si>
    <t>f)</t>
  </si>
  <si>
    <t>g)</t>
  </si>
  <si>
    <t>h)</t>
  </si>
  <si>
    <t>Segment Revenue &amp; Results</t>
  </si>
  <si>
    <t>Dividends Paid</t>
  </si>
  <si>
    <t>Valuations of Property, Plant &amp; Equipment</t>
  </si>
  <si>
    <t>l)</t>
  </si>
  <si>
    <t>j)</t>
  </si>
  <si>
    <t>k)</t>
  </si>
  <si>
    <t>13)</t>
  </si>
  <si>
    <t>Weighted average number of ordinary shares in issue</t>
  </si>
  <si>
    <t>Basic earnings per share (sen)</t>
  </si>
  <si>
    <t>Assumed exercise of Warrants 1995/2003 at beginning of period</t>
  </si>
  <si>
    <t>Deferred tax assets</t>
  </si>
  <si>
    <t>Operating profit</t>
  </si>
  <si>
    <t>Operating Activities</t>
  </si>
  <si>
    <t>Taxes paid</t>
  </si>
  <si>
    <t>Issue of shares</t>
  </si>
  <si>
    <t>Repurchase of shares</t>
  </si>
  <si>
    <t>Net gain not recognised in income statement</t>
  </si>
  <si>
    <t>Amortisation for the period</t>
  </si>
  <si>
    <t>The audit report of the Group's preceding year financial statements was not qualified.</t>
  </si>
  <si>
    <t>EXPLANATORY NOTES</t>
  </si>
  <si>
    <t>Other operations</t>
  </si>
  <si>
    <t>Unallocated corporate expenses</t>
  </si>
  <si>
    <t>Material Change in Profit Before Taxation for the Current Quarter as Compared with the Immediate Preceding Quarter</t>
  </si>
  <si>
    <t>ADDITIONAL INFORMATIONS AS REQUIRED BY APPENDIX 9B OF KLSE LISTING REQUIREMENTS</t>
  </si>
  <si>
    <t>Description</t>
  </si>
  <si>
    <t>Maturity Period</t>
  </si>
  <si>
    <t>REVENUE</t>
  </si>
  <si>
    <t>External Sales</t>
  </si>
  <si>
    <t>Inter-segment sales</t>
  </si>
  <si>
    <t>Total Revenue</t>
  </si>
  <si>
    <t>RESULT</t>
  </si>
  <si>
    <t>Segment results</t>
  </si>
  <si>
    <t>Interest expense</t>
  </si>
  <si>
    <t>Property Development</t>
  </si>
  <si>
    <t>Property Investment</t>
  </si>
  <si>
    <t>Other Operations</t>
  </si>
  <si>
    <t>Eliminations</t>
  </si>
  <si>
    <t>Consolidated</t>
  </si>
  <si>
    <t>Profit after taxation</t>
  </si>
  <si>
    <t>External sales</t>
  </si>
  <si>
    <t>(The notes set out on pages 5 to 10 form an integral part of and should be read in conjunction with this interim financial report).</t>
  </si>
  <si>
    <t>Adjustments for non-cash items</t>
  </si>
  <si>
    <t>Net changes in working capital</t>
  </si>
  <si>
    <t>As at 1 July 2002</t>
  </si>
  <si>
    <t>Property, plant and equipment</t>
  </si>
  <si>
    <t>Deferred tax liabilities</t>
  </si>
  <si>
    <t>Earnings per Share</t>
  </si>
  <si>
    <t>Basic earnings per share</t>
  </si>
  <si>
    <t>Diluted earnings per share</t>
  </si>
  <si>
    <t>Diluted earnings per share (sen)</t>
  </si>
  <si>
    <t>Material changes in Estimates of Amounts Reported</t>
  </si>
  <si>
    <t xml:space="preserve">PRECEDING YEAR  CORRESPONDING QUARTER </t>
  </si>
  <si>
    <t xml:space="preserve">PRECEDING YEAR CORRESPONDING PERIOD      </t>
  </si>
  <si>
    <t>There were no unusual items affecting assets, liabilities, equity, net income and cash flows for the current financial period.</t>
  </si>
  <si>
    <t>There were no changes in estimates of amounts reported in prior interim period or financial year that have a material effect in the current financial period.</t>
  </si>
  <si>
    <t>Assumed exercise of Executive Share Options at beginning of period</t>
  </si>
  <si>
    <t>Receivables</t>
  </si>
  <si>
    <t>Payables</t>
  </si>
  <si>
    <t>Resource-based manufacturing</t>
  </si>
  <si>
    <t>Issuance/repurchase of shares (net)</t>
  </si>
  <si>
    <t>Dividends paid</t>
  </si>
  <si>
    <t>Dividends paid (minority shareholders)</t>
  </si>
  <si>
    <t>Resource-based Manufacturing</t>
  </si>
  <si>
    <t>Option price (RM)</t>
  </si>
  <si>
    <t>Revaluation surplus</t>
  </si>
  <si>
    <t>IOI Corporation Berhad</t>
  </si>
  <si>
    <t>iii)</t>
  </si>
  <si>
    <t>Net cash inflow from operating activities</t>
  </si>
  <si>
    <t>Net cash outflow from investing activities</t>
  </si>
  <si>
    <t>No. of shares ('000)</t>
  </si>
  <si>
    <t xml:space="preserve">Profit on Sale of Unquoted Investments and/or Properties </t>
  </si>
  <si>
    <t>Effect of exchange rate changes</t>
  </si>
  <si>
    <t>Sale contracts</t>
  </si>
  <si>
    <t>Purchase contracts</t>
  </si>
  <si>
    <t>The committed sales and purchases transactions that are hedged by forward contracts are subsequently recorded in the books at the contracted foreign exchange rates.  Other gains and losses arising from forward contracts are dealt with through the Income Statement upon maturity.</t>
  </si>
  <si>
    <t xml:space="preserve">The associated credit risk is minimal as these contracts were entered into with brokers of commodity exchanges.   Gains or losses arising from contracts entered into as hedges of anticipated future transactions are deferred until the date of such transactions, at which time they are included in the measurement of such transactions.  Gains and losses on contracts which are no longer designated as hedges are included in the Income Statement. </t>
  </si>
  <si>
    <t>The above exchange traded commodity contracts were entered into with the objective of managing and hedging the Group's exposure to adverse price movements in vegetable oil commodities.</t>
  </si>
  <si>
    <t>Crude palm oil production</t>
  </si>
  <si>
    <t>Weighted average number of ordinary shares in issue ('000)</t>
  </si>
  <si>
    <t>Adjusted weighted average number of ordinary shares in issue ('000)</t>
  </si>
  <si>
    <t>Issuance/repurchase of shares (subsidiary)</t>
  </si>
  <si>
    <t>EFFECTIVE EQUITY INTEREST                    AS AT</t>
  </si>
  <si>
    <t>Ringgit Equivalent (RM'mil)</t>
  </si>
  <si>
    <t>Net current assets</t>
  </si>
  <si>
    <t>Other (payments)/receipts</t>
  </si>
  <si>
    <t>Dividend paid in respect of previous financial year</t>
  </si>
  <si>
    <t>The Board, based on legal advice, is of the opinion that the Company has valid grounds to succeed in this litigation.</t>
  </si>
  <si>
    <t>The Company had been advised by its solicitors that it has genuine and valid defences to advance against the plaintiffs' cause of actions and the claims made therein.</t>
  </si>
  <si>
    <t>There is minimal credit risk as the contracts were entered into with reputable banks.</t>
  </si>
  <si>
    <t>Unipamol Malaysia Sdn Bhd ("Unipamol") has obtained summary judgement against Unitangkob (Malaysia) Berhad on 27 July 2001 in the High Court of Sabah and Sarawak at Kota Kinabalu for, inter alia, recovery of the principal sum of approximately RM5 million together with interest and costs.  The defendant has since filed the following:</t>
  </si>
  <si>
    <t>an application to stay the execution of the summary judgement;</t>
  </si>
  <si>
    <t>The plaintiffs' claim in this suit is based on similar facts that gave rise to the mandamus proceeding initiated by the first plaintiff in the High Court of Kuala Lumpur against the Securities Commission, as disclosed under item 11(a)(i), in which the Company and Tan Sri Dato' Lee Shin Cheng were subsequently allowed to be joined as parties to the said mandamus proceeding.</t>
  </si>
  <si>
    <t>First</t>
  </si>
  <si>
    <t>Q1</t>
  </si>
  <si>
    <t>Three</t>
  </si>
  <si>
    <t>3 Months Ended</t>
  </si>
  <si>
    <t>As at 30 September 2002</t>
  </si>
  <si>
    <t>As at 1 July 2003</t>
  </si>
  <si>
    <t xml:space="preserve">The interim financial report is unaudited and has been prepared in accordance with MASB 26 “Interim Financial Reporting”.  The report should be read in conjunction with the audited financial statements of the Group for the financial year ended 30 June 2003.
</t>
  </si>
  <si>
    <t>- 10.0 sen per ordinary share tax exempt</t>
  </si>
  <si>
    <t>3 Months Ended 30/09/02</t>
  </si>
  <si>
    <t>Valuations of investment properties have been brought forward, without amendments from the previous annual financial statements.</t>
  </si>
  <si>
    <t>There were no corporate proposals announced but not completed as at 8 November 2003:</t>
  </si>
  <si>
    <t>all of which are pending disposal in Court.  Unipamol has obtained favourable legal opinion on the merits of the case.</t>
  </si>
  <si>
    <t>Unipamol Malaysia Sdn Bhd (subsidiary of IOI Oleochemical Industries Berhad)</t>
  </si>
  <si>
    <t>Unipamol Malaysia Sdn Bhd and Pamol Plantations Sdn Bhd (subsidiaries of IOI Oleochemical Industries Berhad)</t>
  </si>
  <si>
    <t>IOI Oleochemical Industries Berhad</t>
  </si>
  <si>
    <t>The following notes explain the events and transactions that are significant to an understanding of the changes in the financial position and performance of the Group since the financial year ended 30 June 2003.</t>
  </si>
  <si>
    <t>an application to amend their Defence and include a Counter-claim against Unipamol for a sum of RM208 million for special and general damages;</t>
  </si>
  <si>
    <t>Net decrease in cash and cash equivalents</t>
  </si>
  <si>
    <t>As at 30 September 2003</t>
  </si>
  <si>
    <t>The accounting policies and methods of computation adopted by the Group in this interim financial report are consistent with those adopted in the annual financial statements for the financial year ended 30 June 2003 except for the adoption of a new applicable approved accounting standard, MASB 29 - Employee Benefits.  The adoption of this new accounting standard does not have any material impact on the result of the Group for the financial period or other components of the financial statements.</t>
  </si>
  <si>
    <t>There were no issuances, cancellations, repurchases, resale and repayments of debt and equity securities during the current financial period except for the issuance of the following new ordinary shares of RM0.50 each arising from the exercise of options granted under the Company's Executive Share Option  Scheme.</t>
  </si>
  <si>
    <r>
      <t xml:space="preserve">IOI Oleochemical Industries Berhad </t>
    </r>
    <r>
      <rPr>
        <i/>
        <sz val="9"/>
        <rFont val="Times New Roman"/>
        <family val="1"/>
      </rPr>
      <t>(Formerly known as Palmco Holdings Berhad)</t>
    </r>
  </si>
  <si>
    <t>There were no material changes in contingent liabilities since the last annual balance sheet date.</t>
  </si>
  <si>
    <t>For Q1 FY2004, the Group recorded a pre-tax profit of RM253.3m, a 30% improvement over RM194.9m achieved for Q1 FY2003 due largely to a 45% increase in plantation earnings as well as good performances from other core segments.</t>
  </si>
  <si>
    <t>Property sales for this quarter tend to be seasonally lower, due to cultural reasons.</t>
  </si>
  <si>
    <t>Ringgit fixed rate of 4.5% to USD LIBOR</t>
  </si>
  <si>
    <t>Net cash outflow from financing activities</t>
  </si>
  <si>
    <t>Second interim dividend  in respect of financial year ended 30 June 2003</t>
  </si>
  <si>
    <t xml:space="preserve">The lower contribution from the property development sub-segment is due mainly to timing difference in progress billings and lower sales due to seasonal factors.  Contribution from property investment activities was higher because a revaluation deficit of RM14.1m in respect of an investment property in Singapore was charged against income in the immediate preceding quarter. </t>
  </si>
  <si>
    <t xml:space="preserve">EURIBOR to USD LIBOR </t>
  </si>
  <si>
    <t>Effective Period</t>
  </si>
  <si>
    <t>27 June 2003 to 30 November 2006</t>
  </si>
  <si>
    <t>EUR230m, half yearly amortisation of EUR23m, commencing 30 November 2004</t>
  </si>
  <si>
    <t>(Settlement in EUR)</t>
  </si>
  <si>
    <t>(Settlement in Ringgit)</t>
  </si>
  <si>
    <t>RM350m, to be fully amortised over a period of four years, commencing 15 April 2004.</t>
  </si>
  <si>
    <t>A legal suit has been instituted by Joseph bin Paulus Lantip, Mairin @ Martin bin Idang, Jaskri Doyou, Saffar bin Jumat @ Beklin bin Jumat, Datuk Miller Munang and George Windom Munang against Unipamol Malaysia Sdn Bhd ("Unipamol"), Pamol Plantations Sdn Bhd ("PPSB"), Unilever plc and its subsidiary Pamol (Sabah) Ltd.  The Writ of Summons and Statement of Claim are dated 4 December 2002 and inter-alia alleged that the Defendants  have wrongfully refused or failed to continue with the Share Sale Agreement (to which PPSB is a party but not Unipamol) and Shareholders' Agreement (to which both PPSB and Unipamol are parties).  The Plaintiffs are claiming for inter-alia special damages of RM43.47 million, general damages of RM136.85 million or such amount as may be assessed, exemplary damages, interest and costs.  Unipamol and PPSB have entered an appearance and filed a defence to the claim as well as a Counter-claim against the Plaintiffs.  Unipamol and PPSB have obtained favourable legal opinion on the merits of the case.</t>
  </si>
  <si>
    <t>Commodity future contracts entered into by certain subsidiary companies and outstanding as at 8 November 2003 are as follows:</t>
  </si>
  <si>
    <t>December 2003 to January 2004</t>
  </si>
  <si>
    <t>November 2003 to July 2004</t>
  </si>
  <si>
    <t>15 January 2004 to 15 January 2008</t>
  </si>
  <si>
    <t>The effective tax rate of the Group for the current quarter is lower than the statutory tax rate due principally to the utilisation of previously unrecognised tax losses, capital and agricultural allowances as well as previously unrecognised tax incentives available to certain subsidiaries and associates.</t>
  </si>
  <si>
    <t>(Other than Securities in Existing Subsidiaries)</t>
  </si>
  <si>
    <t>Share of profits of associates</t>
  </si>
  <si>
    <t>Associates</t>
  </si>
  <si>
    <t xml:space="preserve">Forward foreign exchange sale and purchase contracts that were entered into as at 8 November 2003 (being a date not earlier than 7 days from the date of issue of the quarterly report) by certain subsidiary companies were RM483.4m and RM107.0m respectively.  These contracts were entered into as hedges for committed sales and purchases denominated in foreign currencies and to limit the exposure to potential changes in foreign exchange rates with respect to subsidiary companies’ foreign currencies denominated estimated receipts.  The maturity period of these contracts ranged from November 2003 to November 2004. </t>
  </si>
  <si>
    <t>Share of  profits of associates</t>
  </si>
  <si>
    <t>Share of net profit of associates</t>
  </si>
  <si>
    <t>Share of taxation of associates</t>
  </si>
  <si>
    <t>The 45% increase in plantation segment's operating profit from RM112.3m for Q1 FY 2003 to RM163.0m for the current quarter is attributable to the inclusion of Pamol Group which was acquired in January 2003 and continuous yield improvement as well as higher CPO price.  In this context, FFB production increased by 37% from 570,246MT to 783,968MT whilst average CPO prices realised for Q1 FY2004 was RM1,442 per MT as compared to RM1,384 per MT reported for Q1 FY2003.</t>
  </si>
  <si>
    <t>Operating results for resource-based manufacturing segment also improved with Q1 FY2004 profit at RM32.4m as compared to RM23.2m for Q1 FY2003.</t>
  </si>
  <si>
    <t>Held at IOI Oleochemical Industries Berhad (Formerly known as Palmco Holdings Berhad)'s level</t>
  </si>
  <si>
    <t>Although CPO prices were marginally lower (RM1,442 vs. RM1,466), profit before taxation for the current quarter is  higher as compared to the immediate preceding quarter due principally to an increase in plantation crop output by 10%, and higher contribution from the resource-based manufacturing segment.</t>
  </si>
  <si>
    <t>Average Mature Area</t>
  </si>
  <si>
    <t>Under provision of current taxation in prior years</t>
  </si>
  <si>
    <t>Property segment's operating profit increased by 8% from RM60.5m for Q1 FY2003 to RM65.6m for Q1 FY2004.  Property development profit increased by 17% on the back of improved sentiment and the recovery of demand for residential housing units as compared to the previous corresponding period. Property investment profit however, reduced by 44% as a result of lower contribution from an investment property in Singapore.</t>
  </si>
  <si>
    <t>CPO production for the year will increase substantially as a result of contributions from recent acquisitions as well as organic growth.  The average CPO price for the current year is also expected to be higher.  The Group's profitability is therefore expected to be boosted by strong earnings growth from its plantation segment whilst its property segment is expected to enjoy moderate growth.</t>
  </si>
  <si>
    <t>A civil suit has been instituted by Tuan Haji Zulkifli Bin Hussain and 6 others, the shareholders/former shareholders of IOI Oleochemical Industries Berhad ("IOI Oleo") against the Company, its Executive Chairman Tan Sri Dato' Lee Shin Cheng and its Executive Director, Dato' Lee Yeow Chor.   The Writ of Summons and the Statement of Claim, inter alia alleged that the defendants are under an obligation pursuant to Rule 34.1 of the Malaysian Code on Take-Overs and Mergers, 1987 to extend a mandatory general offer to the plaintiffs to acquire their shares in IOI Oleo and have sought for damages by reason of alleged failure by the defendants to extend the said general offer.</t>
  </si>
  <si>
    <t xml:space="preserve">On 31 July 2003, IOI Oleochemical Industries Berhad (“IOI Oleo”) was served with a Writ of Summons issued by the High Court of Malaya at Kuala Lumpur (Commercial Division) in respect of a civil suit brought by Unilever plc, Blackfriars Nominees Ltd, The New Hovema Limited and Pamol (Sabah) Ltd (collectively “the Plaintiffs”) to claim for a sum of RM22,902,719 (“Claimed Amount”).
</t>
  </si>
  <si>
    <t>The Plaintiffs’ claim arises from the sale and purchase agreement (“SPA”) signed on 2 December 2002 between IOI Oleo and the Plaintiffs in respect of the Plaintiffs’ sale and IOI Oleo’s purchase of 100% shares in Unipamol Malaysia Sdn Bhd (“Unipamol”) and 49.99% equity interest in Pamol Plantations Sdn Bhd, a 50.01% owned-subsidiary of Unipamol.  In the above suit, the Plaintiffs alleged that the Claimed Amount is due and owing by IOI Oleo as a result of the adjustments made to the Completion Working Capital and Completion Net Debt in accordance with the terms of the SPA.</t>
  </si>
  <si>
    <t>IOI Oleo has on 4 August 2003 filed a Defence and Counter-claim to the Plaintiffs' claim.  IOI Oleo’s Defence and  Counter-claim is based on its right to set off the Claimed Amount (which IOI Oleo denies is due and owing to the Plaintiffs who have failed to perform their side of the bargain) against the sum claimed by IOI Oleo, presently estimated at RM39,254,955 for the Plaintiffs’ breach of the express terms, warranties, undertakings and representations made in/or incorporated into the SPA pertaining to inter-alia, field upkeep standards and actual hectarage of the plantations as warranted by the Plaintiffs in the SPA.</t>
  </si>
  <si>
    <t xml:space="preserve">IOI Oleo has received favourable advice from its solicitors that there are reasonable grounds upon which the Claimed Amount may be withheld and that IOI Oleo has valid Counter-claim against the Plaintiffs.  </t>
  </si>
  <si>
    <t>A minority shareholder of IOI Oleochemical Industries Berhad ("IOI Oleo") (formerly known as Palmco Holdings Berhad), Tuan Haji Zulkifli bin Haji Hussain  ("the Applicant") has on 26 July 2000 obtained an Ex-parte Order For Leave to apply for an Order of Mandamus against the Securities Commission to compel the Securities Commission to direct the Company to make a mandatory general offer on the remaining shares of IOI Oleo not owned by the Company.</t>
  </si>
  <si>
    <t>Notwithstanding that the Company was not a party to the above proceedings, in order to protect the interests of the Company, the Company has applied and has been allowed to be joined as a party to the aforesaid court action on 1 November 2000.  Subsequent thereto, the Company has instructed its solicitors to make the necessary application to set aside the Order For Leave and to strike out the Applicant's Notice of Motion for an Order of Mandamus.  The Company's application is pending a decision from the High Court.  The Applicant has disposed all his shares and warrants in IOI Oleo save and except for 8,000 ordinary shares and the Company has since successfully completed a mandatory general offer on IOI Oleo.</t>
  </si>
</sst>
</file>

<file path=xl/styles.xml><?xml version="1.0" encoding="utf-8"?>
<styleSheet xmlns="http://schemas.openxmlformats.org/spreadsheetml/2006/main">
  <numFmts count="4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0.0%;[Red]\(0.0%\)"/>
    <numFmt numFmtId="199" formatCode="0.0%;\(0.0%\)"/>
    <numFmt numFmtId="200" formatCode="_ * #,##0.0_ ;_ * \-#,##0.0_ ;_ * &quot;-&quot;_ ;_ @_ "/>
  </numFmts>
  <fonts count="22">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
      <b/>
      <i/>
      <sz val="10"/>
      <name val="Times New Roman"/>
      <family val="1"/>
    </font>
    <font>
      <sz val="9.5"/>
      <name val="Times New Roman"/>
      <family val="1"/>
    </font>
    <font>
      <b/>
      <sz val="9.5"/>
      <name val="Times New Roman"/>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411">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0" fontId="1" fillId="0" borderId="0" xfId="0" applyFont="1" applyAlignment="1">
      <alignment horizontal="left" indent="1"/>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0" fillId="0" borderId="0" xfId="0" applyFont="1" applyAlignment="1">
      <alignment/>
    </xf>
    <xf numFmtId="179" fontId="7" fillId="0" borderId="0" xfId="15" applyNumberFormat="1" applyFont="1" applyAlignment="1">
      <alignment horizontal="right"/>
    </xf>
    <xf numFmtId="179"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22" applyNumberFormat="1" applyFont="1" applyBorder="1" applyAlignment="1">
      <alignment horizontal="right"/>
    </xf>
    <xf numFmtId="0" fontId="7" fillId="0" borderId="0" xfId="0" applyFont="1" applyAlignment="1">
      <alignment horizontal="right"/>
    </xf>
    <xf numFmtId="179" fontId="3" fillId="0" borderId="1" xfId="15"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179" fontId="2" fillId="0" borderId="0" xfId="15" applyNumberFormat="1" applyFont="1" applyAlignment="1">
      <alignment vertical="top"/>
    </xf>
    <xf numFmtId="0" fontId="2" fillId="0" borderId="0" xfId="0" applyFont="1" applyAlignment="1">
      <alignment horizontal="left" vertical="top" wrapText="1"/>
    </xf>
    <xf numFmtId="0" fontId="11" fillId="0" borderId="0" xfId="0" applyFont="1" applyAlignment="1">
      <alignment/>
    </xf>
    <xf numFmtId="179" fontId="2" fillId="0" borderId="0" xfId="15" applyNumberFormat="1" applyFont="1" applyAlignment="1">
      <alignment vertical="center"/>
    </xf>
    <xf numFmtId="0" fontId="2" fillId="0" borderId="0" xfId="0" applyFont="1" applyAlignment="1">
      <alignment vertical="top" wrapText="1"/>
    </xf>
    <xf numFmtId="0" fontId="6" fillId="0" borderId="0" xfId="0" applyFont="1" applyBorder="1" applyAlignment="1">
      <alignment horizontal="center"/>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0" fontId="9" fillId="0" borderId="0" xfId="0" applyFont="1" applyAlignment="1">
      <alignment/>
    </xf>
    <xf numFmtId="179" fontId="2" fillId="0" borderId="2" xfId="15" applyNumberFormat="1" applyFont="1" applyBorder="1" applyAlignment="1">
      <alignment/>
    </xf>
    <xf numFmtId="179" fontId="2" fillId="0" borderId="0" xfId="15" applyNumberFormat="1" applyFont="1" applyBorder="1" applyAlignment="1">
      <alignment/>
    </xf>
    <xf numFmtId="0" fontId="2" fillId="0" borderId="0" xfId="0" applyFont="1" applyBorder="1" applyAlignment="1">
      <alignment/>
    </xf>
    <xf numFmtId="0" fontId="2" fillId="0" borderId="0" xfId="0" applyFont="1" applyFill="1" applyAlignment="1">
      <alignment vertical="top" wrapText="1"/>
    </xf>
    <xf numFmtId="0" fontId="3" fillId="0" borderId="3" xfId="0" applyFont="1" applyBorder="1" applyAlignment="1">
      <alignment horizontal="right"/>
    </xf>
    <xf numFmtId="179" fontId="3" fillId="0" borderId="0" xfId="15" applyNumberFormat="1" applyFont="1" applyBorder="1" applyAlignment="1">
      <alignmen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179" fontId="1" fillId="0" borderId="1" xfId="15" applyNumberFormat="1" applyFont="1" applyFill="1" applyBorder="1" applyAlignment="1">
      <alignment/>
    </xf>
    <xf numFmtId="179" fontId="1" fillId="0" borderId="0" xfId="15" applyNumberFormat="1" applyFont="1" applyFill="1" applyBorder="1" applyAlignment="1">
      <alignment/>
    </xf>
    <xf numFmtId="0" fontId="1" fillId="0" borderId="0" xfId="0" applyFont="1" applyFill="1" applyAlignment="1">
      <alignment horizontal="justify" vertical="top" wrapText="1"/>
    </xf>
    <xf numFmtId="0" fontId="3" fillId="0" borderId="4" xfId="0" applyFont="1" applyBorder="1" applyAlignment="1">
      <alignment horizontal="right"/>
    </xf>
    <xf numFmtId="179" fontId="3" fillId="0" borderId="2" xfId="15" applyNumberFormat="1" applyFont="1" applyBorder="1" applyAlignment="1">
      <alignment/>
    </xf>
    <xf numFmtId="43" fontId="9" fillId="0" borderId="0" xfId="15" applyFont="1" applyFill="1" applyAlignment="1">
      <alignment/>
    </xf>
    <xf numFmtId="0" fontId="15" fillId="0" borderId="0" xfId="0" applyFont="1" applyAlignment="1">
      <alignment horizontal="right"/>
    </xf>
    <xf numFmtId="179" fontId="3" fillId="0" borderId="0" xfId="15" applyNumberFormat="1" applyFont="1" applyFill="1" applyBorder="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0" fontId="3" fillId="0" borderId="0" xfId="21" applyNumberFormat="1" applyFont="1" applyAlignment="1" quotePrefix="1">
      <alignment horizontal="left"/>
      <protection/>
    </xf>
    <xf numFmtId="0" fontId="0" fillId="0" borderId="0" xfId="0" applyFont="1" applyAlignment="1">
      <alignment/>
    </xf>
    <xf numFmtId="0" fontId="1" fillId="0" borderId="0" xfId="0" applyFont="1" applyFill="1" applyBorder="1" applyAlignment="1">
      <alignment/>
    </xf>
    <xf numFmtId="0" fontId="9" fillId="0" borderId="0" xfId="0" applyFont="1" applyFill="1" applyAlignment="1">
      <alignment horizontal="right" vertical="top" wrapText="1"/>
    </xf>
    <xf numFmtId="14" fontId="9" fillId="0" borderId="0" xfId="0" applyNumberFormat="1" applyFont="1" applyFill="1" applyAlignment="1">
      <alignment horizontal="right"/>
    </xf>
    <xf numFmtId="0" fontId="9" fillId="0" borderId="0" xfId="0" applyFont="1" applyFill="1" applyAlignment="1">
      <alignment horizontal="right"/>
    </xf>
    <xf numFmtId="179" fontId="9" fillId="0" borderId="0" xfId="15" applyNumberFormat="1" applyFont="1" applyFill="1" applyAlignment="1">
      <alignment/>
    </xf>
    <xf numFmtId="0" fontId="2" fillId="0" borderId="0" xfId="0" applyFont="1" applyFill="1" applyAlignment="1">
      <alignment/>
    </xf>
    <xf numFmtId="43" fontId="2" fillId="0" borderId="0" xfId="15" applyFont="1" applyFill="1" applyAlignment="1">
      <alignment vertical="top"/>
    </xf>
    <xf numFmtId="179" fontId="2" fillId="0" borderId="0" xfId="15" applyNumberFormat="1" applyFont="1" applyFill="1" applyAlignment="1">
      <alignment vertical="top"/>
    </xf>
    <xf numFmtId="43" fontId="2" fillId="0" borderId="0" xfId="15" applyFont="1" applyFill="1" applyAlignment="1">
      <alignment horizontal="right" vertical="top"/>
    </xf>
    <xf numFmtId="0" fontId="1" fillId="0" borderId="0" xfId="0" applyFont="1" applyFill="1" applyBorder="1" applyAlignment="1">
      <alignment/>
    </xf>
    <xf numFmtId="0" fontId="15" fillId="0" borderId="0" xfId="0" applyFont="1" applyFill="1" applyAlignment="1">
      <alignment horizontal="right"/>
    </xf>
    <xf numFmtId="179" fontId="9" fillId="0" borderId="4" xfId="15" applyNumberFormat="1" applyFont="1" applyFill="1" applyBorder="1" applyAlignment="1">
      <alignment/>
    </xf>
    <xf numFmtId="179" fontId="9" fillId="0" borderId="2" xfId="15" applyNumberFormat="1" applyFont="1" applyFill="1" applyBorder="1" applyAlignment="1">
      <alignment/>
    </xf>
    <xf numFmtId="179" fontId="9" fillId="0" borderId="5" xfId="15" applyNumberFormat="1" applyFont="1" applyFill="1" applyBorder="1" applyAlignment="1">
      <alignment/>
    </xf>
    <xf numFmtId="179" fontId="9" fillId="0" borderId="1" xfId="15" applyNumberFormat="1" applyFont="1" applyFill="1" applyBorder="1" applyAlignment="1">
      <alignment/>
    </xf>
    <xf numFmtId="179" fontId="9" fillId="0" borderId="6" xfId="15" applyNumberFormat="1" applyFont="1" applyFill="1" applyBorder="1" applyAlignment="1">
      <alignment/>
    </xf>
    <xf numFmtId="179" fontId="9" fillId="0" borderId="0" xfId="15" applyNumberFormat="1"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vertical="top" wrapText="1"/>
    </xf>
    <xf numFmtId="0" fontId="3" fillId="0" borderId="0" xfId="0" applyFont="1" applyFill="1" applyBorder="1" applyAlignment="1">
      <alignment horizontal="right"/>
    </xf>
    <xf numFmtId="179" fontId="3" fillId="0" borderId="0" xfId="15" applyNumberFormat="1" applyFont="1" applyFill="1" applyAlignment="1">
      <alignment/>
    </xf>
    <xf numFmtId="0" fontId="3" fillId="0" borderId="0" xfId="0" applyFont="1" applyFill="1" applyBorder="1" applyAlignment="1">
      <alignment/>
    </xf>
    <xf numFmtId="0" fontId="1" fillId="0" borderId="0" xfId="0" applyFont="1" applyFill="1" applyAlignment="1">
      <alignment/>
    </xf>
    <xf numFmtId="179" fontId="1" fillId="0" borderId="4" xfId="15" applyNumberFormat="1" applyFont="1" applyFill="1" applyBorder="1" applyAlignment="1">
      <alignment/>
    </xf>
    <xf numFmtId="179" fontId="1" fillId="0" borderId="7" xfId="15" applyNumberFormat="1" applyFont="1" applyFill="1" applyBorder="1" applyAlignment="1">
      <alignment/>
    </xf>
    <xf numFmtId="0" fontId="1" fillId="0" borderId="0" xfId="0" applyFont="1" applyAlignment="1">
      <alignment horizontal="right"/>
    </xf>
    <xf numFmtId="179" fontId="2" fillId="0" borderId="5" xfId="15" applyNumberFormat="1" applyFont="1" applyFill="1" applyBorder="1" applyAlignment="1">
      <alignment/>
    </xf>
    <xf numFmtId="179" fontId="2" fillId="0" borderId="1" xfId="15" applyNumberFormat="1" applyFont="1" applyFill="1" applyBorder="1" applyAlignment="1">
      <alignment/>
    </xf>
    <xf numFmtId="179" fontId="2" fillId="0" borderId="6" xfId="15" applyNumberFormat="1" applyFont="1" applyFill="1" applyBorder="1" applyAlignment="1">
      <alignment/>
    </xf>
    <xf numFmtId="179" fontId="1" fillId="0" borderId="3" xfId="15" applyNumberFormat="1" applyFont="1" applyFill="1" applyBorder="1" applyAlignment="1">
      <alignment/>
    </xf>
    <xf numFmtId="179" fontId="2" fillId="0" borderId="0" xfId="0" applyNumberFormat="1" applyFont="1" applyAlignment="1">
      <alignment/>
    </xf>
    <xf numFmtId="14" fontId="3" fillId="0" borderId="1" xfId="0" applyNumberFormat="1" applyFont="1" applyBorder="1" applyAlignment="1">
      <alignment horizontal="right"/>
    </xf>
    <xf numFmtId="14" fontId="3" fillId="0" borderId="7" xfId="0" applyNumberFormat="1" applyFont="1" applyBorder="1" applyAlignment="1">
      <alignment horizontal="right"/>
    </xf>
    <xf numFmtId="14" fontId="3" fillId="0" borderId="3" xfId="0" applyNumberFormat="1" applyFont="1" applyBorder="1" applyAlignment="1">
      <alignment horizontal="right"/>
    </xf>
    <xf numFmtId="179" fontId="3" fillId="0" borderId="0" xfId="15" applyNumberFormat="1" applyFont="1" applyFill="1" applyBorder="1" applyAlignment="1">
      <alignment horizontal="left" wrapText="1"/>
    </xf>
    <xf numFmtId="179" fontId="1" fillId="0" borderId="0" xfId="15" applyNumberFormat="1" applyFont="1" applyFill="1" applyBorder="1" applyAlignment="1">
      <alignment horizontal="left" wrapText="1"/>
    </xf>
    <xf numFmtId="0" fontId="3" fillId="0" borderId="0" xfId="0" applyFont="1" applyFill="1" applyAlignment="1">
      <alignment horizontal="justify" vertical="top"/>
    </xf>
    <xf numFmtId="0" fontId="1" fillId="0" borderId="0" xfId="0" applyFont="1" applyFill="1" applyAlignment="1">
      <alignment horizontal="right" vertical="top" wrapText="1"/>
    </xf>
    <xf numFmtId="0" fontId="3" fillId="0" borderId="0" xfId="0" applyFont="1" applyFill="1" applyBorder="1" applyAlignment="1">
      <alignment horizontal="left"/>
    </xf>
    <xf numFmtId="179" fontId="19" fillId="0" borderId="0" xfId="15" applyNumberFormat="1" applyFont="1" applyFill="1" applyAlignment="1">
      <alignment/>
    </xf>
    <xf numFmtId="179" fontId="19" fillId="0" borderId="0" xfId="15" applyNumberFormat="1" applyFont="1" applyFill="1" applyBorder="1" applyAlignment="1">
      <alignment/>
    </xf>
    <xf numFmtId="0" fontId="7" fillId="0" borderId="0" xfId="0" applyFont="1" applyFill="1" applyAlignment="1">
      <alignment/>
    </xf>
    <xf numFmtId="0" fontId="3" fillId="0" borderId="0" xfId="0" applyFont="1" applyBorder="1" applyAlignment="1">
      <alignment horizontal="left"/>
    </xf>
    <xf numFmtId="0" fontId="3" fillId="0" borderId="0" xfId="0" applyFont="1" applyFill="1" applyAlignment="1">
      <alignment horizontal="center"/>
    </xf>
    <xf numFmtId="179" fontId="9" fillId="0" borderId="0" xfId="15" applyNumberFormat="1" applyFont="1" applyFill="1" applyAlignment="1">
      <alignment vertical="top"/>
    </xf>
    <xf numFmtId="179" fontId="9" fillId="0" borderId="1" xfId="15" applyNumberFormat="1" applyFont="1" applyFill="1" applyBorder="1" applyAlignment="1">
      <alignment vertical="top"/>
    </xf>
    <xf numFmtId="179" fontId="9" fillId="0" borderId="0" xfId="15" applyNumberFormat="1" applyFont="1" applyFill="1" applyBorder="1" applyAlignment="1">
      <alignment vertical="top"/>
    </xf>
    <xf numFmtId="179" fontId="9" fillId="0" borderId="6" xfId="15" applyNumberFormat="1" applyFont="1" applyFill="1" applyBorder="1" applyAlignment="1">
      <alignment vertical="center"/>
    </xf>
    <xf numFmtId="43" fontId="9" fillId="0" borderId="0" xfId="15" applyFont="1" applyFill="1" applyAlignment="1">
      <alignment vertical="top"/>
    </xf>
    <xf numFmtId="0" fontId="15" fillId="0" borderId="0" xfId="0" applyFont="1" applyFill="1" applyAlignment="1">
      <alignment horizontal="right" vertical="top" wrapText="1"/>
    </xf>
    <xf numFmtId="0" fontId="1" fillId="0" borderId="0" xfId="0" applyFont="1" applyFill="1" applyAlignment="1">
      <alignment vertical="top"/>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justify" vertical="top" wrapText="1"/>
    </xf>
    <xf numFmtId="0" fontId="3" fillId="0" borderId="0" xfId="0" applyFont="1" applyFill="1" applyAlignment="1">
      <alignment horizontal="right" vertical="top" wrapText="1"/>
    </xf>
    <xf numFmtId="179" fontId="1" fillId="0" borderId="0" xfId="15" applyNumberFormat="1" applyFont="1" applyFill="1" applyAlignment="1">
      <alignment horizontal="justify" vertical="top" wrapText="1"/>
    </xf>
    <xf numFmtId="0" fontId="3" fillId="0" borderId="0" xfId="0" applyFont="1" applyFill="1" applyAlignment="1">
      <alignment vertical="top" wrapText="1"/>
    </xf>
    <xf numFmtId="0" fontId="10" fillId="0" borderId="0" xfId="0" applyFont="1" applyFill="1" applyAlignment="1">
      <alignment/>
    </xf>
    <xf numFmtId="14" fontId="3" fillId="0" borderId="0" xfId="0" applyNumberFormat="1" applyFont="1" applyFill="1" applyAlignment="1">
      <alignment horizontal="center"/>
    </xf>
    <xf numFmtId="0" fontId="1" fillId="0" borderId="0" xfId="0" applyFont="1" applyFill="1" applyBorder="1" applyAlignment="1">
      <alignment horizontal="justify" vertical="top" wrapText="1"/>
    </xf>
    <xf numFmtId="179" fontId="3" fillId="0" borderId="0" xfId="15" applyNumberFormat="1" applyFont="1" applyFill="1" applyBorder="1" applyAlignment="1">
      <alignment horizontal="left" vertical="top" wrapText="1"/>
    </xf>
    <xf numFmtId="179" fontId="1" fillId="0" borderId="0" xfId="15" applyNumberFormat="1" applyFont="1" applyFill="1" applyBorder="1" applyAlignment="1">
      <alignment horizontal="left" vertical="top" wrapText="1"/>
    </xf>
    <xf numFmtId="0" fontId="1" fillId="0" borderId="0" xfId="0" applyFont="1" applyFill="1" applyBorder="1" applyAlignment="1">
      <alignment horizontal="justify" wrapText="1"/>
    </xf>
    <xf numFmtId="0" fontId="1" fillId="0" borderId="0" xfId="0" applyFont="1" applyFill="1" applyAlignment="1">
      <alignment vertical="center"/>
    </xf>
    <xf numFmtId="0" fontId="1" fillId="0" borderId="0" xfId="0" applyFont="1" applyFill="1" applyBorder="1" applyAlignment="1">
      <alignment vertical="center"/>
    </xf>
    <xf numFmtId="179" fontId="3" fillId="0" borderId="6" xfId="0" applyNumberFormat="1" applyFont="1" applyFill="1" applyBorder="1" applyAlignment="1">
      <alignment vertical="center"/>
    </xf>
    <xf numFmtId="179" fontId="1" fillId="0" borderId="6" xfId="0" applyNumberFormat="1" applyFont="1" applyFill="1" applyBorder="1" applyAlignment="1">
      <alignment vertical="center"/>
    </xf>
    <xf numFmtId="179" fontId="1" fillId="0" borderId="0" xfId="15" applyNumberFormat="1" applyFont="1" applyFill="1" applyAlignment="1">
      <alignment horizontal="justify" vertical="center" wrapText="1"/>
    </xf>
    <xf numFmtId="179" fontId="3" fillId="0" borderId="0" xfId="0" applyNumberFormat="1" applyFont="1" applyFill="1" applyBorder="1" applyAlignment="1">
      <alignment/>
    </xf>
    <xf numFmtId="179" fontId="1" fillId="0" borderId="0" xfId="0" applyNumberFormat="1" applyFont="1" applyFill="1" applyBorder="1" applyAlignment="1">
      <alignment/>
    </xf>
    <xf numFmtId="0" fontId="3" fillId="0" borderId="0" xfId="0" applyFont="1" applyFill="1" applyAlignment="1">
      <alignment/>
    </xf>
    <xf numFmtId="179" fontId="7" fillId="0" borderId="0" xfId="15" applyNumberFormat="1" applyFont="1" applyFill="1" applyAlignment="1">
      <alignment/>
    </xf>
    <xf numFmtId="179" fontId="7" fillId="0" borderId="4" xfId="15" applyNumberFormat="1" applyFont="1" applyFill="1" applyBorder="1" applyAlignment="1">
      <alignment/>
    </xf>
    <xf numFmtId="179" fontId="7" fillId="0" borderId="7" xfId="15" applyNumberFormat="1" applyFont="1" applyFill="1" applyBorder="1" applyAlignment="1">
      <alignment/>
    </xf>
    <xf numFmtId="179" fontId="7" fillId="0" borderId="3" xfId="15" applyNumberFormat="1" applyFont="1" applyFill="1" applyBorder="1" applyAlignment="1">
      <alignment/>
    </xf>
    <xf numFmtId="179" fontId="3" fillId="0" borderId="8" xfId="15" applyNumberFormat="1" applyFont="1" applyFill="1" applyBorder="1" applyAlignment="1">
      <alignment/>
    </xf>
    <xf numFmtId="0" fontId="0" fillId="0" borderId="0" xfId="0" applyAlignment="1">
      <alignment horizontal="justify" vertical="top"/>
    </xf>
    <xf numFmtId="179" fontId="9" fillId="0" borderId="0" xfId="15" applyNumberFormat="1" applyFont="1" applyFill="1" applyBorder="1" applyAlignment="1">
      <alignment vertical="center"/>
    </xf>
    <xf numFmtId="0" fontId="2" fillId="0" borderId="0" xfId="0" applyFont="1" applyBorder="1" applyAlignment="1">
      <alignment vertical="center"/>
    </xf>
    <xf numFmtId="179" fontId="2" fillId="0" borderId="0" xfId="15" applyNumberFormat="1" applyFont="1" applyFill="1" applyBorder="1" applyAlignment="1">
      <alignment vertical="top"/>
    </xf>
    <xf numFmtId="179" fontId="2" fillId="0" borderId="0" xfId="15" applyNumberFormat="1" applyFont="1" applyFill="1" applyBorder="1" applyAlignment="1">
      <alignment vertical="center"/>
    </xf>
    <xf numFmtId="179" fontId="2" fillId="0" borderId="1" xfId="15" applyNumberFormat="1" applyFont="1" applyFill="1" applyBorder="1" applyAlignment="1">
      <alignment vertical="top"/>
    </xf>
    <xf numFmtId="179" fontId="2" fillId="0" borderId="6" xfId="15" applyNumberFormat="1" applyFont="1" applyFill="1" applyBorder="1" applyAlignment="1">
      <alignment vertical="center"/>
    </xf>
    <xf numFmtId="0" fontId="2" fillId="0" borderId="0" xfId="0" applyNumberFormat="1" applyFont="1" applyAlignment="1">
      <alignment horizontal="left" vertical="top"/>
    </xf>
    <xf numFmtId="0" fontId="2" fillId="0" borderId="0" xfId="0" applyFont="1" applyFill="1" applyAlignment="1">
      <alignment horizontal="left" vertical="top" wrapText="1" indent="1"/>
    </xf>
    <xf numFmtId="0" fontId="13" fillId="0" borderId="0" xfId="0" applyFont="1" applyFill="1" applyAlignment="1">
      <alignment horizontal="left" vertical="top" wrapText="1" indent="2"/>
    </xf>
    <xf numFmtId="179" fontId="2" fillId="0" borderId="0" xfId="15" applyNumberFormat="1" applyFont="1" applyFill="1" applyAlignment="1">
      <alignment/>
    </xf>
    <xf numFmtId="179" fontId="2" fillId="0" borderId="4" xfId="15" applyNumberFormat="1" applyFont="1" applyFill="1" applyBorder="1" applyAlignment="1">
      <alignment/>
    </xf>
    <xf numFmtId="179" fontId="2" fillId="0" borderId="2" xfId="15" applyNumberFormat="1" applyFont="1" applyFill="1" applyBorder="1" applyAlignment="1">
      <alignment/>
    </xf>
    <xf numFmtId="43" fontId="2" fillId="0" borderId="0" xfId="15" applyFont="1" applyFill="1" applyAlignment="1">
      <alignment/>
    </xf>
    <xf numFmtId="179" fontId="9" fillId="0" borderId="3" xfId="15" applyNumberFormat="1" applyFont="1" applyFill="1" applyBorder="1" applyAlignment="1">
      <alignment/>
    </xf>
    <xf numFmtId="0" fontId="9" fillId="0" borderId="0" xfId="0" applyFont="1" applyAlignment="1">
      <alignment horizontal="left"/>
    </xf>
    <xf numFmtId="0" fontId="6" fillId="0" borderId="0" xfId="21">
      <alignment/>
      <protection/>
    </xf>
    <xf numFmtId="0" fontId="2" fillId="0" borderId="0" xfId="21" applyFont="1">
      <alignment/>
      <protection/>
    </xf>
    <xf numFmtId="0" fontId="2" fillId="0" borderId="0" xfId="0" applyFont="1" applyAlignment="1">
      <alignment horizontal="left" indent="1"/>
    </xf>
    <xf numFmtId="179" fontId="2" fillId="0" borderId="0" xfId="21" applyNumberFormat="1" applyFont="1">
      <alignment/>
      <protection/>
    </xf>
    <xf numFmtId="0" fontId="2" fillId="0" borderId="0" xfId="0" applyFont="1" applyAlignment="1">
      <alignment horizontal="left"/>
    </xf>
    <xf numFmtId="0" fontId="6" fillId="0" borderId="0" xfId="21" applyFont="1">
      <alignment/>
      <protection/>
    </xf>
    <xf numFmtId="0" fontId="9" fillId="0" borderId="0" xfId="0" applyFont="1" applyAlignment="1" quotePrefix="1">
      <alignment vertical="top" wrapText="1"/>
    </xf>
    <xf numFmtId="0" fontId="18" fillId="0" borderId="0" xfId="21" applyFont="1" applyAlignment="1">
      <alignment vertical="top" wrapText="1"/>
      <protection/>
    </xf>
    <xf numFmtId="0" fontId="6" fillId="0" borderId="0" xfId="21" applyAlignment="1">
      <alignment vertical="top" wrapText="1"/>
      <protection/>
    </xf>
    <xf numFmtId="0" fontId="6" fillId="0" borderId="0" xfId="21" applyAlignment="1">
      <alignment horizontal="right" vertical="top" wrapText="1"/>
      <protection/>
    </xf>
    <xf numFmtId="179" fontId="6" fillId="0" borderId="0" xfId="15" applyNumberFormat="1" applyAlignment="1">
      <alignment/>
    </xf>
    <xf numFmtId="179" fontId="9" fillId="0" borderId="6" xfId="15" applyNumberFormat="1" applyFont="1" applyBorder="1" applyAlignment="1">
      <alignment/>
    </xf>
    <xf numFmtId="179" fontId="9" fillId="0" borderId="0" xfId="15" applyNumberFormat="1" applyFont="1" applyAlignment="1">
      <alignment/>
    </xf>
    <xf numFmtId="0" fontId="6" fillId="0" borderId="0" xfId="21" applyFill="1">
      <alignment/>
      <protection/>
    </xf>
    <xf numFmtId="0" fontId="6" fillId="0" borderId="0" xfId="21" applyFill="1" applyAlignment="1">
      <alignment horizontal="right" vertical="top" wrapText="1"/>
      <protection/>
    </xf>
    <xf numFmtId="0" fontId="1" fillId="0" borderId="0" xfId="0" applyFont="1" applyFill="1" applyAlignment="1">
      <alignment vertical="top" wrapText="1"/>
    </xf>
    <xf numFmtId="0" fontId="2" fillId="0" borderId="0" xfId="0" applyFont="1" applyBorder="1" applyAlignment="1">
      <alignment wrapText="1"/>
    </xf>
    <xf numFmtId="179" fontId="9" fillId="0" borderId="1" xfId="15" applyNumberFormat="1" applyFont="1" applyFill="1" applyBorder="1" applyAlignment="1">
      <alignment wrapText="1"/>
    </xf>
    <xf numFmtId="179" fontId="2" fillId="0" borderId="1" xfId="15" applyNumberFormat="1" applyFont="1" applyFill="1" applyBorder="1" applyAlignment="1">
      <alignment wrapText="1"/>
    </xf>
    <xf numFmtId="179" fontId="2" fillId="0" borderId="0" xfId="15" applyNumberFormat="1" applyFont="1" applyBorder="1" applyAlignment="1">
      <alignment wrapText="1"/>
    </xf>
    <xf numFmtId="0" fontId="9" fillId="0" borderId="0" xfId="0" applyNumberFormat="1" applyFont="1" applyAlignment="1">
      <alignment horizontal="left" vertical="center" wrapText="1"/>
    </xf>
    <xf numFmtId="0" fontId="12" fillId="0" borderId="0" xfId="0" applyFont="1" applyAlignment="1">
      <alignment vertical="center"/>
    </xf>
    <xf numFmtId="0" fontId="9" fillId="0" borderId="0" xfId="0" applyFont="1" applyAlignment="1">
      <alignment wrapText="1"/>
    </xf>
    <xf numFmtId="0" fontId="2" fillId="0" borderId="0" xfId="21" applyFont="1" applyAlignment="1">
      <alignment wrapText="1"/>
      <protection/>
    </xf>
    <xf numFmtId="179" fontId="9" fillId="0" borderId="0" xfId="15" applyNumberFormat="1" applyFont="1" applyAlignment="1">
      <alignment wrapText="1"/>
    </xf>
    <xf numFmtId="0" fontId="6" fillId="0" borderId="0" xfId="21" applyFill="1" applyAlignment="1">
      <alignment wrapText="1"/>
      <protection/>
    </xf>
    <xf numFmtId="0" fontId="6" fillId="0" borderId="0" xfId="21" applyAlignment="1">
      <alignment wrapText="1"/>
      <protection/>
    </xf>
    <xf numFmtId="0" fontId="6" fillId="0" borderId="0" xfId="0" applyFont="1" applyFill="1" applyBorder="1" applyAlignment="1">
      <alignment horizontal="center"/>
    </xf>
    <xf numFmtId="179" fontId="7" fillId="0" borderId="0" xfId="15" applyNumberFormat="1" applyFont="1" applyFill="1" applyBorder="1" applyAlignment="1">
      <alignment/>
    </xf>
    <xf numFmtId="179" fontId="7" fillId="0" borderId="1" xfId="15" applyNumberFormat="1" applyFont="1" applyFill="1" applyBorder="1" applyAlignment="1">
      <alignment/>
    </xf>
    <xf numFmtId="179" fontId="1" fillId="0" borderId="6" xfId="0" applyNumberFormat="1" applyFont="1" applyFill="1" applyBorder="1" applyAlignment="1">
      <alignment horizontal="justify" vertical="top" wrapText="1"/>
    </xf>
    <xf numFmtId="179" fontId="9" fillId="0" borderId="9" xfId="15" applyNumberFormat="1" applyFont="1" applyFill="1" applyBorder="1" applyAlignment="1">
      <alignment vertical="center"/>
    </xf>
    <xf numFmtId="179" fontId="2" fillId="0" borderId="9" xfId="15" applyNumberFormat="1" applyFont="1" applyFill="1" applyBorder="1" applyAlignment="1">
      <alignment vertical="center"/>
    </xf>
    <xf numFmtId="184" fontId="1" fillId="0" borderId="0" xfId="22" applyNumberFormat="1" applyFont="1" applyFill="1" applyAlignment="1">
      <alignment horizontal="right" vertical="top" wrapText="1"/>
    </xf>
    <xf numFmtId="10" fontId="1" fillId="0" borderId="0" xfId="22" applyNumberFormat="1" applyFont="1" applyFill="1" applyAlignment="1">
      <alignment horizontal="justify" vertical="top" wrapText="1"/>
    </xf>
    <xf numFmtId="0" fontId="15" fillId="0" borderId="0" xfId="0" applyFont="1" applyFill="1" applyBorder="1" applyAlignment="1">
      <alignment horizontal="right" vertical="top" wrapText="1"/>
    </xf>
    <xf numFmtId="179" fontId="3" fillId="0" borderId="0" xfId="0" applyNumberFormat="1" applyFont="1" applyFill="1" applyBorder="1" applyAlignment="1">
      <alignment vertical="center"/>
    </xf>
    <xf numFmtId="179" fontId="1" fillId="0" borderId="0" xfId="0" applyNumberFormat="1" applyFont="1" applyFill="1" applyBorder="1" applyAlignment="1">
      <alignment vertical="center"/>
    </xf>
    <xf numFmtId="0" fontId="9" fillId="0" borderId="0" xfId="0" applyFont="1" applyFill="1" applyBorder="1" applyAlignment="1">
      <alignment horizontal="left"/>
    </xf>
    <xf numFmtId="9" fontId="2" fillId="0" borderId="0" xfId="22" applyFont="1" applyAlignment="1">
      <alignment horizontal="right"/>
    </xf>
    <xf numFmtId="179" fontId="9" fillId="0" borderId="0" xfId="15" applyNumberFormat="1" applyFont="1" applyAlignment="1">
      <alignment horizontal="right"/>
    </xf>
    <xf numFmtId="179" fontId="9" fillId="0" borderId="0" xfId="15" applyNumberFormat="1" applyFont="1" applyBorder="1" applyAlignment="1">
      <alignment horizontal="right"/>
    </xf>
    <xf numFmtId="179" fontId="9" fillId="0" borderId="1" xfId="15" applyNumberFormat="1" applyFont="1" applyBorder="1" applyAlignment="1">
      <alignment horizontal="right"/>
    </xf>
    <xf numFmtId="179" fontId="9" fillId="0" borderId="6" xfId="15" applyNumberFormat="1" applyFont="1" applyBorder="1" applyAlignment="1">
      <alignment horizontal="right"/>
    </xf>
    <xf numFmtId="179" fontId="9" fillId="0" borderId="3" xfId="15" applyNumberFormat="1" applyFont="1" applyBorder="1" applyAlignment="1">
      <alignment horizontal="right"/>
    </xf>
    <xf numFmtId="179" fontId="2" fillId="0" borderId="0" xfId="15" applyNumberFormat="1" applyFont="1" applyAlignment="1">
      <alignment horizontal="right"/>
    </xf>
    <xf numFmtId="179" fontId="2" fillId="0" borderId="0" xfId="15" applyNumberFormat="1" applyFont="1" applyBorder="1" applyAlignment="1">
      <alignment horizontal="right"/>
    </xf>
    <xf numFmtId="179" fontId="2" fillId="0" borderId="1" xfId="15" applyNumberFormat="1" applyFont="1" applyBorder="1" applyAlignment="1">
      <alignment horizontal="right"/>
    </xf>
    <xf numFmtId="179" fontId="2" fillId="0" borderId="6" xfId="15" applyNumberFormat="1" applyFont="1" applyBorder="1" applyAlignment="1">
      <alignment horizontal="right"/>
    </xf>
    <xf numFmtId="179" fontId="2" fillId="0" borderId="3" xfId="15" applyNumberFormat="1" applyFont="1" applyBorder="1" applyAlignment="1">
      <alignment horizontal="right"/>
    </xf>
    <xf numFmtId="179" fontId="2" fillId="0" borderId="0" xfId="0" applyNumberFormat="1" applyFont="1" applyFill="1" applyAlignment="1">
      <alignment/>
    </xf>
    <xf numFmtId="0" fontId="20" fillId="0" borderId="0" xfId="0" applyFont="1" applyAlignment="1">
      <alignment/>
    </xf>
    <xf numFmtId="0" fontId="21" fillId="0" borderId="0" xfId="0" applyFont="1" applyAlignment="1">
      <alignment vertical="top" wrapText="1"/>
    </xf>
    <xf numFmtId="0" fontId="21" fillId="0" borderId="0" xfId="0" applyFont="1" applyAlignment="1">
      <alignment horizontal="right" vertical="top" wrapText="1"/>
    </xf>
    <xf numFmtId="0" fontId="20" fillId="0" borderId="0" xfId="0" applyFont="1" applyFill="1" applyAlignment="1">
      <alignment/>
    </xf>
    <xf numFmtId="184" fontId="3" fillId="0" borderId="0" xfId="22" applyNumberFormat="1" applyFont="1" applyFill="1" applyAlignment="1">
      <alignment horizontal="right" vertical="top" wrapText="1"/>
    </xf>
    <xf numFmtId="43" fontId="1" fillId="0" borderId="0" xfId="15" applyFont="1" applyFill="1" applyAlignment="1">
      <alignment horizontal="left" vertical="top"/>
    </xf>
    <xf numFmtId="179" fontId="1" fillId="0" borderId="0" xfId="15" applyNumberFormat="1" applyFont="1" applyFill="1" applyAlignment="1">
      <alignment horizontal="justify" vertical="top"/>
    </xf>
    <xf numFmtId="0" fontId="1" fillId="0" borderId="0" xfId="0" applyFont="1" applyFill="1" applyAlignment="1">
      <alignment horizontal="justify" vertical="center"/>
    </xf>
    <xf numFmtId="179" fontId="1" fillId="0" borderId="0" xfId="0" applyNumberFormat="1" applyFont="1" applyFill="1" applyBorder="1" applyAlignment="1">
      <alignment horizontal="justify" vertical="center"/>
    </xf>
    <xf numFmtId="179" fontId="6" fillId="0" borderId="0" xfId="21" applyNumberFormat="1" applyFill="1">
      <alignment/>
      <protection/>
    </xf>
    <xf numFmtId="179" fontId="1" fillId="0" borderId="10" xfId="0" applyNumberFormat="1" applyFont="1" applyFill="1" applyBorder="1" applyAlignment="1">
      <alignment horizontal="justify" vertical="center"/>
    </xf>
    <xf numFmtId="179" fontId="1" fillId="0" borderId="1" xfId="15" applyNumberFormat="1" applyFont="1" applyFill="1" applyBorder="1" applyAlignment="1">
      <alignment horizontal="justify" vertical="top"/>
    </xf>
    <xf numFmtId="0" fontId="9" fillId="0" borderId="0" xfId="0" applyNumberFormat="1" applyFont="1" applyAlignment="1">
      <alignment horizontal="left"/>
    </xf>
    <xf numFmtId="0" fontId="9" fillId="0" borderId="0" xfId="0" applyNumberFormat="1" applyFont="1" applyAlignment="1">
      <alignment horizontal="left" vertical="center"/>
    </xf>
    <xf numFmtId="0" fontId="2" fillId="0" borderId="0" xfId="0" applyNumberFormat="1" applyFont="1" applyAlignment="1">
      <alignment horizontal="left" vertical="center"/>
    </xf>
    <xf numFmtId="0" fontId="2" fillId="0" borderId="0" xfId="0" applyNumberFormat="1" applyFont="1" applyAlignment="1">
      <alignment horizontal="left" wrapText="1"/>
    </xf>
    <xf numFmtId="179" fontId="1" fillId="0" borderId="0" xfId="15" applyNumberFormat="1" applyFont="1" applyFill="1" applyBorder="1" applyAlignment="1">
      <alignment horizontal="justify" vertical="top"/>
    </xf>
    <xf numFmtId="0" fontId="2" fillId="0" borderId="0" xfId="0" applyFont="1" applyAlignment="1">
      <alignment horizontal="left" indent="2"/>
    </xf>
    <xf numFmtId="199" fontId="7" fillId="0" borderId="0" xfId="22" applyNumberFormat="1" applyFont="1" applyFill="1" applyBorder="1" applyAlignment="1">
      <alignment horizontal="center"/>
    </xf>
    <xf numFmtId="0" fontId="5" fillId="0" borderId="0" xfId="0" applyFont="1" applyFill="1" applyAlignment="1">
      <alignment horizontal="justify" vertical="top" wrapText="1"/>
    </xf>
    <xf numFmtId="0" fontId="5" fillId="0" borderId="0" xfId="0" applyFont="1" applyFill="1" applyAlignment="1">
      <alignment/>
    </xf>
    <xf numFmtId="0" fontId="3" fillId="0" borderId="11" xfId="0" applyFont="1" applyFill="1" applyBorder="1" applyAlignment="1">
      <alignment horizontal="right"/>
    </xf>
    <xf numFmtId="14" fontId="3" fillId="0" borderId="12" xfId="0" applyNumberFormat="1" applyFont="1" applyFill="1" applyBorder="1" applyAlignment="1">
      <alignment horizontal="right"/>
    </xf>
    <xf numFmtId="179" fontId="3" fillId="0" borderId="8" xfId="15" applyNumberFormat="1" applyFont="1" applyFill="1" applyBorder="1" applyAlignment="1">
      <alignment horizontal="right"/>
    </xf>
    <xf numFmtId="0" fontId="3" fillId="0" borderId="8" xfId="0" applyFont="1" applyFill="1" applyBorder="1" applyAlignment="1">
      <alignment/>
    </xf>
    <xf numFmtId="179" fontId="3" fillId="0" borderId="12" xfId="15" applyNumberFormat="1" applyFont="1" applyFill="1" applyBorder="1" applyAlignment="1">
      <alignment horizontal="right"/>
    </xf>
    <xf numFmtId="14" fontId="3" fillId="0" borderId="11" xfId="0" applyNumberFormat="1" applyFont="1" applyFill="1" applyBorder="1" applyAlignment="1">
      <alignment horizontal="right"/>
    </xf>
    <xf numFmtId="0" fontId="3" fillId="0" borderId="12" xfId="0" applyFont="1" applyFill="1" applyBorder="1" applyAlignment="1">
      <alignment horizontal="right"/>
    </xf>
    <xf numFmtId="43" fontId="3" fillId="0" borderId="8" xfId="15" applyNumberFormat="1" applyFont="1" applyFill="1" applyBorder="1" applyAlignment="1">
      <alignment horizontal="right"/>
    </xf>
    <xf numFmtId="10" fontId="3" fillId="0" borderId="8" xfId="22"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0" fontId="3" fillId="0" borderId="0" xfId="0" applyFont="1" applyFill="1" applyAlignment="1">
      <alignment horizontal="center" vertical="top" wrapText="1"/>
    </xf>
    <xf numFmtId="14" fontId="3" fillId="0" borderId="0" xfId="0" applyNumberFormat="1" applyFont="1" applyFill="1" applyAlignment="1">
      <alignment vertical="top" wrapText="1"/>
    </xf>
    <xf numFmtId="0" fontId="3" fillId="0" borderId="0" xfId="0" applyFont="1" applyFill="1" applyAlignment="1">
      <alignment vertical="top"/>
    </xf>
    <xf numFmtId="0" fontId="3" fillId="0" borderId="0" xfId="0" applyNumberFormat="1" applyFont="1" applyFill="1" applyAlignment="1">
      <alignment vertical="top"/>
    </xf>
    <xf numFmtId="179" fontId="3" fillId="0" borderId="0" xfId="15" applyNumberFormat="1" applyFont="1" applyFill="1" applyAlignment="1">
      <alignment vertical="top"/>
    </xf>
    <xf numFmtId="179" fontId="1" fillId="0" borderId="0" xfId="15" applyNumberFormat="1" applyFont="1" applyFill="1" applyAlignment="1">
      <alignment vertical="top"/>
    </xf>
    <xf numFmtId="43" fontId="3" fillId="0" borderId="9" xfId="0" applyNumberFormat="1" applyFont="1" applyFill="1" applyBorder="1" applyAlignment="1">
      <alignment horizontal="justify" vertical="top"/>
    </xf>
    <xf numFmtId="0" fontId="1" fillId="0" borderId="9" xfId="0" applyFont="1" applyFill="1" applyBorder="1" applyAlignment="1">
      <alignment horizontal="justify" vertical="top"/>
    </xf>
    <xf numFmtId="43" fontId="1" fillId="0" borderId="9" xfId="0" applyNumberFormat="1" applyFont="1" applyFill="1" applyBorder="1" applyAlignment="1">
      <alignment horizontal="justify" vertical="top"/>
    </xf>
    <xf numFmtId="179" fontId="3" fillId="0" borderId="11" xfId="15" applyNumberFormat="1" applyFont="1" applyFill="1" applyBorder="1" applyAlignment="1">
      <alignment/>
    </xf>
    <xf numFmtId="179" fontId="1" fillId="0" borderId="3" xfId="15" applyNumberFormat="1" applyFont="1" applyFill="1" applyBorder="1" applyAlignment="1">
      <alignment/>
    </xf>
    <xf numFmtId="179" fontId="1" fillId="0" borderId="13" xfId="15" applyNumberFormat="1" applyFont="1" applyFill="1" applyBorder="1" applyAlignment="1">
      <alignment/>
    </xf>
    <xf numFmtId="179" fontId="1" fillId="0" borderId="0" xfId="15" applyNumberFormat="1" applyFont="1" applyFill="1" applyAlignment="1">
      <alignment/>
    </xf>
    <xf numFmtId="179" fontId="1" fillId="0" borderId="0" xfId="15" applyNumberFormat="1" applyFont="1" applyFill="1" applyBorder="1" applyAlignment="1">
      <alignment/>
    </xf>
    <xf numFmtId="179" fontId="1" fillId="0" borderId="14" xfId="15" applyNumberFormat="1" applyFont="1" applyFill="1" applyBorder="1" applyAlignment="1">
      <alignment/>
    </xf>
    <xf numFmtId="179" fontId="3" fillId="0" borderId="12" xfId="15" applyNumberFormat="1" applyFont="1" applyFill="1" applyBorder="1" applyAlignment="1">
      <alignment/>
    </xf>
    <xf numFmtId="179" fontId="1" fillId="0" borderId="1" xfId="15" applyNumberFormat="1" applyFont="1" applyFill="1" applyBorder="1" applyAlignment="1">
      <alignment/>
    </xf>
    <xf numFmtId="179" fontId="1" fillId="0" borderId="15" xfId="15" applyNumberFormat="1" applyFont="1" applyFill="1" applyBorder="1" applyAlignment="1">
      <alignment/>
    </xf>
    <xf numFmtId="179" fontId="1" fillId="0" borderId="2" xfId="15" applyNumberFormat="1" applyFont="1" applyFill="1" applyBorder="1" applyAlignment="1">
      <alignment horizontal="right"/>
    </xf>
    <xf numFmtId="0" fontId="1" fillId="0" borderId="2" xfId="0" applyFont="1" applyFill="1" applyBorder="1" applyAlignment="1">
      <alignment/>
    </xf>
    <xf numFmtId="179" fontId="1" fillId="0" borderId="7" xfId="15" applyNumberFormat="1" applyFont="1" applyFill="1" applyBorder="1" applyAlignment="1">
      <alignment horizontal="right"/>
    </xf>
    <xf numFmtId="14" fontId="3" fillId="0" borderId="4" xfId="0" applyNumberFormat="1" applyFont="1" applyFill="1" applyBorder="1" applyAlignment="1">
      <alignment horizontal="right"/>
    </xf>
    <xf numFmtId="0" fontId="3" fillId="0" borderId="7" xfId="0" applyFont="1" applyFill="1" applyBorder="1" applyAlignment="1">
      <alignment horizontal="right"/>
    </xf>
    <xf numFmtId="43" fontId="1" fillId="0" borderId="2" xfId="15" applyNumberFormat="1" applyFont="1" applyFill="1" applyBorder="1" applyAlignment="1">
      <alignment horizontal="right"/>
    </xf>
    <xf numFmtId="10" fontId="1" fillId="0" borderId="2" xfId="22" applyNumberFormat="1" applyFont="1" applyFill="1" applyBorder="1" applyAlignment="1">
      <alignment horizontal="right"/>
    </xf>
    <xf numFmtId="179" fontId="2" fillId="0" borderId="3" xfId="15" applyNumberFormat="1" applyFont="1" applyFill="1" applyBorder="1" applyAlignment="1">
      <alignment/>
    </xf>
    <xf numFmtId="179" fontId="2" fillId="0" borderId="0" xfId="15" applyNumberFormat="1" applyFont="1" applyFill="1" applyBorder="1" applyAlignment="1">
      <alignment/>
    </xf>
    <xf numFmtId="0" fontId="9" fillId="0" borderId="0" xfId="21" applyFont="1">
      <alignment/>
      <protection/>
    </xf>
    <xf numFmtId="0" fontId="6" fillId="0" borderId="0" xfId="21" applyFont="1" applyFill="1">
      <alignment/>
      <protection/>
    </xf>
    <xf numFmtId="0" fontId="6" fillId="0" borderId="0" xfId="21" applyFont="1">
      <alignment/>
      <protection/>
    </xf>
    <xf numFmtId="179" fontId="2" fillId="0" borderId="0" xfId="15" applyNumberFormat="1" applyFont="1" applyAlignment="1">
      <alignment wrapText="1"/>
    </xf>
    <xf numFmtId="0" fontId="6" fillId="0" borderId="0" xfId="21" applyFont="1" applyFill="1" applyAlignment="1">
      <alignment wrapText="1"/>
      <protection/>
    </xf>
    <xf numFmtId="0" fontId="6" fillId="0" borderId="0" xfId="21" applyFont="1" applyAlignment="1">
      <alignment wrapText="1"/>
      <protection/>
    </xf>
    <xf numFmtId="179" fontId="2" fillId="0" borderId="6" xfId="15" applyNumberFormat="1" applyFont="1" applyBorder="1" applyAlignment="1">
      <alignment vertical="center"/>
    </xf>
    <xf numFmtId="179" fontId="6" fillId="0" borderId="0" xfId="21" applyNumberFormat="1" applyFont="1" applyFill="1" applyAlignment="1">
      <alignment vertical="center"/>
      <protection/>
    </xf>
    <xf numFmtId="0" fontId="6" fillId="0" borderId="0" xfId="21" applyFont="1" applyAlignment="1">
      <alignment vertical="center"/>
      <protection/>
    </xf>
    <xf numFmtId="0" fontId="15" fillId="0" borderId="0" xfId="21" applyFont="1" applyAlignment="1">
      <alignment horizontal="right" vertical="top" wrapText="1"/>
      <protection/>
    </xf>
    <xf numFmtId="0" fontId="3" fillId="0" borderId="0" xfId="0" applyFont="1" applyFill="1" applyBorder="1" applyAlignment="1" quotePrefix="1">
      <alignment horizontal="right"/>
    </xf>
    <xf numFmtId="0" fontId="15" fillId="0" borderId="0" xfId="21" applyFont="1" applyFill="1">
      <alignment/>
      <protection/>
    </xf>
    <xf numFmtId="0" fontId="15" fillId="0" borderId="0" xfId="21" applyFont="1">
      <alignment/>
      <protection/>
    </xf>
    <xf numFmtId="43" fontId="1" fillId="0" borderId="8" xfId="15" applyFont="1" applyFill="1" applyBorder="1" applyAlignment="1">
      <alignment/>
    </xf>
    <xf numFmtId="0" fontId="3" fillId="0" borderId="0" xfId="0" applyFont="1" applyFill="1" applyAlignment="1">
      <alignment horizontal="right" vertical="top"/>
    </xf>
    <xf numFmtId="179" fontId="3" fillId="0" borderId="0" xfId="15" applyNumberFormat="1" applyFont="1" applyFill="1" applyAlignment="1">
      <alignment horizontal="right"/>
    </xf>
    <xf numFmtId="179" fontId="1" fillId="0" borderId="0" xfId="15" applyNumberFormat="1" applyFont="1" applyFill="1" applyAlignment="1">
      <alignment horizontal="right"/>
    </xf>
    <xf numFmtId="179" fontId="6" fillId="0" borderId="0" xfId="15" applyNumberFormat="1" applyFont="1" applyFill="1" applyAlignment="1">
      <alignment/>
    </xf>
    <xf numFmtId="0" fontId="9" fillId="0" borderId="0" xfId="0" applyFont="1" applyFill="1" applyBorder="1" applyAlignment="1">
      <alignment horizontal="right" vertical="top" wrapText="1"/>
    </xf>
    <xf numFmtId="179" fontId="3" fillId="0" borderId="6" xfId="15" applyNumberFormat="1" applyFont="1" applyFill="1" applyBorder="1" applyAlignment="1">
      <alignment/>
    </xf>
    <xf numFmtId="179" fontId="3" fillId="0" borderId="9" xfId="15" applyNumberFormat="1" applyFont="1" applyFill="1" applyBorder="1" applyAlignment="1">
      <alignment/>
    </xf>
    <xf numFmtId="0" fontId="2" fillId="0" borderId="0" xfId="0" applyFont="1" applyFill="1" applyAlignment="1">
      <alignment horizontal="right"/>
    </xf>
    <xf numFmtId="0" fontId="13" fillId="0" borderId="0" xfId="0" applyFont="1" applyFill="1" applyAlignment="1">
      <alignment/>
    </xf>
    <xf numFmtId="179" fontId="3" fillId="0" borderId="1" xfId="15" applyNumberFormat="1" applyFont="1" applyFill="1" applyBorder="1" applyAlignment="1">
      <alignment/>
    </xf>
    <xf numFmtId="179" fontId="3" fillId="0" borderId="3" xfId="15" applyNumberFormat="1" applyFont="1" applyFill="1" applyBorder="1" applyAlignment="1">
      <alignment/>
    </xf>
    <xf numFmtId="179" fontId="3" fillId="0" borderId="0" xfId="15" applyNumberFormat="1" applyFont="1" applyFill="1" applyAlignment="1">
      <alignment horizontal="justify" vertical="top" wrapText="1"/>
    </xf>
    <xf numFmtId="179" fontId="3" fillId="0" borderId="6" xfId="0" applyNumberFormat="1" applyFont="1" applyFill="1" applyBorder="1" applyAlignment="1">
      <alignment horizontal="justify" vertical="top" wrapText="1"/>
    </xf>
    <xf numFmtId="179" fontId="3" fillId="0" borderId="4" xfId="15" applyNumberFormat="1" applyFont="1" applyFill="1" applyBorder="1" applyAlignment="1">
      <alignment/>
    </xf>
    <xf numFmtId="179" fontId="3" fillId="0" borderId="7" xfId="15" applyNumberFormat="1" applyFont="1" applyFill="1" applyBorder="1" applyAlignment="1">
      <alignment/>
    </xf>
    <xf numFmtId="0" fontId="1" fillId="0" borderId="0" xfId="0" applyFont="1" applyFill="1" applyAlignment="1">
      <alignment wrapText="1"/>
    </xf>
    <xf numFmtId="0" fontId="1" fillId="0" borderId="0" xfId="0" applyFont="1" applyFill="1" applyAlignment="1">
      <alignment horizontal="left" indent="1"/>
    </xf>
    <xf numFmtId="179" fontId="3" fillId="0" borderId="0" xfId="0" applyNumberFormat="1" applyFont="1" applyFill="1" applyAlignment="1">
      <alignment horizontal="right"/>
    </xf>
    <xf numFmtId="0" fontId="1" fillId="0" borderId="0" xfId="0" applyFont="1" applyFill="1" applyBorder="1" applyAlignment="1">
      <alignment horizontal="left" indent="1"/>
    </xf>
    <xf numFmtId="179" fontId="3" fillId="0" borderId="4" xfId="15" applyNumberFormat="1" applyFont="1" applyFill="1" applyBorder="1" applyAlignment="1">
      <alignment horizontal="right"/>
    </xf>
    <xf numFmtId="0" fontId="1" fillId="0" borderId="0" xfId="0" applyFont="1" applyFill="1" applyAlignment="1">
      <alignment horizontal="right"/>
    </xf>
    <xf numFmtId="179" fontId="3" fillId="0" borderId="10" xfId="15" applyNumberFormat="1" applyFont="1" applyFill="1" applyBorder="1" applyAlignment="1">
      <alignment horizontal="right"/>
    </xf>
    <xf numFmtId="179" fontId="3" fillId="0" borderId="10" xfId="0" applyNumberFormat="1" applyFont="1" applyFill="1" applyBorder="1" applyAlignment="1">
      <alignment/>
    </xf>
    <xf numFmtId="179" fontId="1" fillId="0" borderId="0" xfId="0" applyNumberFormat="1" applyFont="1" applyFill="1" applyAlignment="1">
      <alignment/>
    </xf>
    <xf numFmtId="0" fontId="3" fillId="0" borderId="16" xfId="0" applyFont="1" applyFill="1" applyBorder="1" applyAlignment="1">
      <alignment horizontal="justify" vertical="top"/>
    </xf>
    <xf numFmtId="0" fontId="13" fillId="0" borderId="0" xfId="0" applyFont="1" applyFill="1" applyAlignment="1">
      <alignment horizontal="justify" vertical="top" wrapText="1"/>
    </xf>
    <xf numFmtId="0" fontId="13" fillId="0" borderId="0" xfId="0" applyFont="1" applyFill="1" applyAlignment="1">
      <alignment horizontal="justify" vertical="top"/>
    </xf>
    <xf numFmtId="0" fontId="1" fillId="0" borderId="12" xfId="0" applyFont="1" applyFill="1" applyBorder="1" applyAlignment="1">
      <alignment horizontal="justify" vertical="top" wrapText="1"/>
    </xf>
    <xf numFmtId="179" fontId="2" fillId="0" borderId="0" xfId="15" applyNumberFormat="1" applyFont="1" applyAlignment="1" quotePrefix="1">
      <alignment horizontal="right"/>
    </xf>
    <xf numFmtId="0" fontId="1" fillId="0" borderId="11" xfId="0" applyFont="1" applyFill="1" applyBorder="1" applyAlignment="1">
      <alignment horizontal="justify" vertical="top" wrapText="1"/>
    </xf>
    <xf numFmtId="0" fontId="1" fillId="0" borderId="8" xfId="0" applyFont="1" applyFill="1" applyBorder="1" applyAlignment="1">
      <alignment horizontal="justify" vertical="top" wrapText="1"/>
    </xf>
    <xf numFmtId="0" fontId="1" fillId="0" borderId="11" xfId="0" applyFont="1" applyFill="1" applyBorder="1" applyAlignment="1">
      <alignment horizontal="justify" vertical="top"/>
    </xf>
    <xf numFmtId="0" fontId="1" fillId="0" borderId="11" xfId="0" applyFont="1" applyFill="1" applyBorder="1" applyAlignment="1">
      <alignment/>
    </xf>
    <xf numFmtId="0" fontId="1" fillId="0" borderId="12" xfId="0" applyFont="1" applyFill="1" applyBorder="1" applyAlignment="1">
      <alignment horizontal="justify" vertical="top"/>
    </xf>
    <xf numFmtId="0" fontId="1" fillId="0" borderId="1" xfId="0" applyFont="1" applyFill="1" applyBorder="1" applyAlignment="1" quotePrefix="1">
      <alignment horizontal="left" vertical="top"/>
    </xf>
    <xf numFmtId="0" fontId="1" fillId="0" borderId="1" xfId="0" applyFont="1" applyFill="1" applyBorder="1" applyAlignment="1">
      <alignment horizontal="left" vertical="top"/>
    </xf>
    <xf numFmtId="0" fontId="1" fillId="0" borderId="12" xfId="0" applyFont="1" applyFill="1" applyBorder="1" applyAlignment="1">
      <alignment/>
    </xf>
    <xf numFmtId="0" fontId="3" fillId="0" borderId="16" xfId="0" applyFont="1" applyFill="1" applyBorder="1" applyAlignment="1">
      <alignment horizontal="left" vertical="top" wrapText="1" indent="1"/>
    </xf>
    <xf numFmtId="0" fontId="1" fillId="0" borderId="16" xfId="0" applyFont="1" applyFill="1" applyBorder="1" applyAlignment="1">
      <alignment horizontal="justify"/>
    </xf>
    <xf numFmtId="0" fontId="1" fillId="0" borderId="12" xfId="0" applyFont="1" applyFill="1" applyBorder="1" applyAlignment="1">
      <alignment horizontal="justify"/>
    </xf>
    <xf numFmtId="0" fontId="1" fillId="0" borderId="0" xfId="0" applyFont="1" applyFill="1" applyBorder="1" applyAlignment="1">
      <alignment horizontal="justify" vertical="top"/>
    </xf>
    <xf numFmtId="0" fontId="0" fillId="0" borderId="0" xfId="0" applyFill="1" applyBorder="1" applyAlignment="1">
      <alignment/>
    </xf>
    <xf numFmtId="0" fontId="1" fillId="0" borderId="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3" xfId="0" applyFont="1" applyFill="1" applyBorder="1" applyAlignment="1" quotePrefix="1">
      <alignment horizontal="left" vertical="top" wrapText="1"/>
    </xf>
    <xf numFmtId="0" fontId="1" fillId="0" borderId="13" xfId="0" applyFont="1" applyFill="1" applyBorder="1" applyAlignment="1" quotePrefix="1">
      <alignment horizontal="left" vertical="top" wrapText="1"/>
    </xf>
    <xf numFmtId="0" fontId="1" fillId="0" borderId="1" xfId="0" applyFont="1" applyFill="1" applyBorder="1" applyAlignment="1" quotePrefix="1">
      <alignment horizontal="left" vertical="top" wrapText="1"/>
    </xf>
    <xf numFmtId="0" fontId="1" fillId="0" borderId="15" xfId="0" applyFont="1" applyFill="1" applyBorder="1" applyAlignment="1" quotePrefix="1">
      <alignment horizontal="left" vertical="top" wrapText="1"/>
    </xf>
    <xf numFmtId="0" fontId="3" fillId="0" borderId="0" xfId="0" applyFont="1" applyFill="1" applyAlignment="1">
      <alignment/>
    </xf>
    <xf numFmtId="0" fontId="3" fillId="0" borderId="0" xfId="0" applyFont="1" applyFill="1" applyAlignment="1">
      <alignment horizontal="right" vertical="top" wrapText="1"/>
    </xf>
    <xf numFmtId="43" fontId="1" fillId="0" borderId="0" xfId="15" applyFont="1" applyFill="1" applyAlignment="1">
      <alignment horizontal="left" vertical="top"/>
    </xf>
    <xf numFmtId="43" fontId="1" fillId="0" borderId="0" xfId="15" applyFont="1" applyFill="1" applyAlignment="1">
      <alignment horizontal="left" vertical="center"/>
    </xf>
    <xf numFmtId="0" fontId="15" fillId="0" borderId="0" xfId="0" applyFont="1" applyFill="1" applyAlignment="1">
      <alignment horizontal="center" vertical="top" wrapText="1"/>
    </xf>
    <xf numFmtId="0" fontId="0" fillId="0" borderId="0" xfId="0" applyAlignment="1">
      <alignment horizontal="justify" vertical="top" wrapText="1"/>
    </xf>
    <xf numFmtId="0" fontId="13" fillId="0" borderId="0" xfId="0" applyFont="1" applyFill="1" applyAlignment="1">
      <alignment horizontal="justify" vertical="top" wrapText="1"/>
    </xf>
    <xf numFmtId="0" fontId="13" fillId="0" borderId="0" xfId="0" applyFont="1" applyFill="1" applyAlignment="1">
      <alignment horizontal="justify" vertical="top"/>
    </xf>
    <xf numFmtId="0" fontId="3" fillId="0" borderId="10" xfId="0" applyFont="1" applyFill="1" applyBorder="1" applyAlignment="1">
      <alignment horizontal="justify" vertical="top"/>
    </xf>
    <xf numFmtId="0" fontId="3" fillId="0" borderId="17" xfId="0" applyFont="1" applyFill="1" applyBorder="1" applyAlignment="1">
      <alignment horizontal="justify" vertical="top"/>
    </xf>
    <xf numFmtId="0" fontId="3" fillId="0" borderId="16" xfId="0" applyFont="1" applyFill="1" applyBorder="1" applyAlignment="1">
      <alignment horizontal="center" vertical="top"/>
    </xf>
    <xf numFmtId="0" fontId="3" fillId="0" borderId="10" xfId="0" applyFont="1" applyFill="1" applyBorder="1" applyAlignment="1">
      <alignment horizontal="center" vertical="top"/>
    </xf>
    <xf numFmtId="0" fontId="3" fillId="0" borderId="17" xfId="0" applyFont="1" applyFill="1" applyBorder="1" applyAlignment="1">
      <alignment horizontal="center" vertical="top"/>
    </xf>
    <xf numFmtId="0" fontId="1" fillId="0" borderId="3" xfId="0" applyFont="1" applyFill="1" applyBorder="1" applyAlignment="1">
      <alignment horizontal="left" vertical="top" wrapText="1"/>
    </xf>
    <xf numFmtId="0" fontId="4" fillId="0" borderId="0" xfId="0" applyFont="1" applyBorder="1" applyAlignment="1">
      <alignment horizontal="center"/>
    </xf>
    <xf numFmtId="0" fontId="9" fillId="0" borderId="0" xfId="0" applyFont="1" applyAlignment="1" quotePrefix="1">
      <alignment vertical="top" wrapText="1"/>
    </xf>
    <xf numFmtId="0" fontId="6" fillId="0" borderId="0" xfId="0" applyFont="1" applyBorder="1" applyAlignment="1">
      <alignment horizontal="center"/>
    </xf>
    <xf numFmtId="0" fontId="9" fillId="0" borderId="0" xfId="0" applyFont="1" applyAlignment="1">
      <alignment horizontal="center"/>
    </xf>
    <xf numFmtId="0" fontId="9" fillId="0" borderId="0" xfId="0" applyFont="1" applyAlignment="1" quotePrefix="1">
      <alignment horizontal="justify" vertical="top" wrapText="1"/>
    </xf>
    <xf numFmtId="0" fontId="18" fillId="0" borderId="0" xfId="21" applyFont="1" applyAlignment="1">
      <alignment vertical="top" wrapText="1"/>
      <protection/>
    </xf>
    <xf numFmtId="0" fontId="2" fillId="0" borderId="0" xfId="21" applyFont="1" applyAlignment="1">
      <alignment horizontal="left" wrapText="1"/>
      <protection/>
    </xf>
    <xf numFmtId="0" fontId="9" fillId="0" borderId="0" xfId="21" applyFont="1" applyAlignment="1">
      <alignment horizontal="left" vertical="center" wrapText="1"/>
      <protection/>
    </xf>
    <xf numFmtId="0" fontId="2" fillId="0" borderId="0" xfId="21" applyFont="1" applyAlignment="1">
      <alignment wrapText="1"/>
      <protection/>
    </xf>
    <xf numFmtId="0" fontId="9" fillId="0" borderId="0" xfId="21" applyFont="1" applyAlignment="1">
      <alignment horizontal="left" vertical="top" wrapText="1"/>
      <protection/>
    </xf>
    <xf numFmtId="179" fontId="1" fillId="0" borderId="0" xfId="15" applyNumberFormat="1" applyFont="1" applyFill="1" applyAlignment="1">
      <alignment horizontal="justify" vertical="top"/>
    </xf>
    <xf numFmtId="0" fontId="1" fillId="0" borderId="0" xfId="0" applyFont="1" applyFill="1" applyAlignment="1">
      <alignment horizontal="justify" vertical="top"/>
    </xf>
    <xf numFmtId="0" fontId="1" fillId="0" borderId="0" xfId="0" applyFont="1" applyFill="1" applyAlignment="1">
      <alignment horizontal="left" vertical="top" wrapText="1"/>
    </xf>
    <xf numFmtId="0" fontId="0" fillId="0" borderId="0" xfId="0" applyAlignment="1">
      <alignment/>
    </xf>
    <xf numFmtId="0" fontId="1" fillId="0" borderId="0" xfId="0" applyFont="1" applyFill="1" applyAlignment="1" quotePrefix="1">
      <alignment horizontal="left" vertical="top" wrapText="1" indent="1"/>
    </xf>
    <xf numFmtId="0" fontId="4" fillId="0" borderId="0" xfId="0"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Alignment="1">
      <alignment horizontal="justify" vertical="top" wrapText="1"/>
    </xf>
    <xf numFmtId="0" fontId="1" fillId="0" borderId="3" xfId="0" applyFont="1" applyFill="1" applyBorder="1" applyAlignment="1">
      <alignment horizontal="left" vertical="top"/>
    </xf>
    <xf numFmtId="0" fontId="3" fillId="0" borderId="10" xfId="0" applyFont="1" applyFill="1" applyBorder="1" applyAlignment="1">
      <alignment horizontal="left" vertical="top"/>
    </xf>
    <xf numFmtId="180" fontId="1" fillId="0" borderId="0" xfId="0" applyNumberFormat="1" applyFont="1" applyFill="1" applyAlignment="1" quotePrefix="1">
      <alignment horizontal="left"/>
    </xf>
    <xf numFmtId="0" fontId="1" fillId="0" borderId="0" xfId="0" applyFont="1" applyFill="1" applyAlignment="1">
      <alignment horizontal="left" wrapText="1" indent="1"/>
    </xf>
    <xf numFmtId="0" fontId="15" fillId="0" borderId="0" xfId="0" applyFont="1" applyFill="1" applyAlignment="1">
      <alignment horizontal="center"/>
    </xf>
    <xf numFmtId="0" fontId="1" fillId="0" borderId="14" xfId="0" applyFont="1" applyFill="1" applyBorder="1" applyAlignment="1">
      <alignment horizontal="left" wrapText="1" indent="1"/>
    </xf>
    <xf numFmtId="0" fontId="1" fillId="0" borderId="0" xfId="0" applyFont="1" applyFill="1" applyAlignment="1">
      <alignment wrapText="1"/>
    </xf>
    <xf numFmtId="179" fontId="1" fillId="0" borderId="0" xfId="15" applyNumberFormat="1" applyFont="1" applyFill="1" applyBorder="1" applyAlignment="1">
      <alignment/>
    </xf>
    <xf numFmtId="179" fontId="1" fillId="0" borderId="0" xfId="15" applyNumberFormat="1" applyFont="1" applyFill="1" applyBorder="1" applyAlignment="1">
      <alignment horizontal="justify"/>
    </xf>
    <xf numFmtId="0" fontId="15" fillId="0" borderId="0" xfId="0" applyFont="1" applyFill="1" applyAlignment="1">
      <alignment horizontal="right" vertical="top" wrapText="1"/>
    </xf>
    <xf numFmtId="0" fontId="3" fillId="0" borderId="0" xfId="0" applyFont="1" applyFill="1" applyBorder="1" applyAlignment="1">
      <alignment horizontal="right" vertical="top" wrapText="1"/>
    </xf>
    <xf numFmtId="0" fontId="1" fillId="0" borderId="0" xfId="0" applyFont="1" applyFill="1" applyAlignment="1">
      <alignment horizontal="left" vertical="top" wrapText="1" indent="1"/>
    </xf>
    <xf numFmtId="0" fontId="1" fillId="0" borderId="0" xfId="0" applyFont="1" applyFill="1" applyAlignment="1">
      <alignment vertical="top" wrapText="1"/>
    </xf>
    <xf numFmtId="0" fontId="3" fillId="0" borderId="0" xfId="0" applyFont="1" applyAlignment="1">
      <alignment horizontal="justify" vertical="top" wrapText="1"/>
    </xf>
    <xf numFmtId="0" fontId="0" fillId="0" borderId="0" xfId="0" applyFont="1" applyAlignment="1">
      <alignment horizontal="justify" vertical="top" wrapText="1"/>
    </xf>
    <xf numFmtId="179" fontId="3" fillId="0" borderId="0" xfId="15" applyNumberFormat="1" applyFont="1" applyFill="1" applyBorder="1" applyAlignment="1">
      <alignment/>
    </xf>
    <xf numFmtId="0" fontId="1" fillId="0" borderId="0" xfId="0" applyFont="1" applyFill="1" applyAlignment="1">
      <alignment horizontal="left" indent="2"/>
    </xf>
    <xf numFmtId="0" fontId="1" fillId="0" borderId="0" xfId="0" applyFont="1" applyFill="1" applyAlignment="1">
      <alignment/>
    </xf>
    <xf numFmtId="0" fontId="3" fillId="0" borderId="0" xfId="0" applyFont="1" applyFill="1" applyBorder="1" applyAlignment="1">
      <alignment horizontal="right"/>
    </xf>
    <xf numFmtId="0" fontId="1" fillId="0" borderId="0" xfId="0" applyFont="1" applyFill="1" applyAlignment="1" quotePrefix="1">
      <alignment horizontal="justify" vertical="top"/>
    </xf>
    <xf numFmtId="0" fontId="0" fillId="0" borderId="0" xfId="0" applyFill="1" applyAlignment="1">
      <alignment horizontal="justify" vertical="top"/>
    </xf>
    <xf numFmtId="0" fontId="1" fillId="0" borderId="1" xfId="0" applyFont="1" applyFill="1" applyBorder="1" applyAlignment="1">
      <alignment horizontal="justify" wrapText="1"/>
    </xf>
    <xf numFmtId="0" fontId="0" fillId="0" borderId="15" xfId="0" applyFill="1" applyBorder="1" applyAlignment="1">
      <alignment horizontal="justify"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0" xfId="15" applyNumberFormat="1" applyFont="1" applyFill="1" applyAlignment="1">
      <alignment/>
    </xf>
    <xf numFmtId="0" fontId="1" fillId="0" borderId="16" xfId="0" applyFont="1" applyFill="1" applyBorder="1" applyAlignment="1">
      <alignment/>
    </xf>
    <xf numFmtId="0" fontId="1" fillId="0" borderId="10" xfId="0" applyFont="1" applyFill="1" applyBorder="1" applyAlignment="1">
      <alignment/>
    </xf>
    <xf numFmtId="200" fontId="1" fillId="0" borderId="10" xfId="0" applyNumberFormat="1" applyFont="1" applyFill="1" applyBorder="1" applyAlignment="1">
      <alignment horizontal="right"/>
    </xf>
    <xf numFmtId="0" fontId="3" fillId="0" borderId="16" xfId="0" applyFont="1" applyFill="1" applyBorder="1" applyAlignment="1">
      <alignment horizontal="right" vertical="top" wrapText="1"/>
    </xf>
    <xf numFmtId="0" fontId="3" fillId="0" borderId="10" xfId="0" applyFont="1" applyFill="1" applyBorder="1" applyAlignment="1">
      <alignment horizontal="right" vertical="top" wrapText="1"/>
    </xf>
    <xf numFmtId="0" fontId="3" fillId="0" borderId="17" xfId="0" applyFont="1" applyFill="1" applyBorder="1" applyAlignment="1">
      <alignment horizontal="right" vertical="top" wrapText="1"/>
    </xf>
    <xf numFmtId="0" fontId="3" fillId="0" borderId="10" xfId="0" applyFont="1" applyFill="1" applyBorder="1" applyAlignment="1">
      <alignment vertical="top" wrapText="1"/>
    </xf>
    <xf numFmtId="0" fontId="3" fillId="0" borderId="17" xfId="0" applyFont="1" applyFill="1" applyBorder="1" applyAlignment="1">
      <alignment vertical="top" wrapText="1"/>
    </xf>
    <xf numFmtId="0" fontId="3" fillId="0" borderId="0" xfId="0" applyFont="1" applyAlignment="1">
      <alignment horizontal="left" vertical="top" wrapText="1"/>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FBC9E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BC9FB"/>
      <rgbColor rgb="00339966"/>
      <rgbColor rgb="00B3FFB3"/>
      <rgbColor rgb="00D1C1F9"/>
      <rgbColor rgb="00D8EDFC"/>
      <rgbColor rgb="00993366"/>
      <rgbColor rgb="00F7EFA1"/>
      <rgbColor rgb="0094E28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20200212\Segment0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20Quarter%2003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S03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egment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ashflow%2003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PS03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amp;L%20Details%2003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ers"/>
      <sheetName val="Pro In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workings"/>
      <sheetName val="Reserves"/>
    </sheetNames>
    <sheetDataSet>
      <sheetData sheetId="0">
        <row r="10">
          <cell r="C10">
            <v>1274116</v>
          </cell>
          <cell r="E10">
            <v>1274116</v>
          </cell>
          <cell r="G10">
            <v>706088</v>
          </cell>
          <cell r="I10">
            <v>706088</v>
          </cell>
        </row>
        <row r="13">
          <cell r="C13">
            <v>256113</v>
          </cell>
          <cell r="E13">
            <v>256113</v>
          </cell>
          <cell r="G13">
            <v>195370</v>
          </cell>
          <cell r="I13">
            <v>195370</v>
          </cell>
        </row>
        <row r="14">
          <cell r="C14">
            <v>2577</v>
          </cell>
          <cell r="E14">
            <v>2577</v>
          </cell>
          <cell r="G14">
            <v>3339</v>
          </cell>
          <cell r="I14">
            <v>3339</v>
          </cell>
        </row>
        <row r="15">
          <cell r="C15">
            <v>-15135</v>
          </cell>
          <cell r="E15">
            <v>-15135</v>
          </cell>
          <cell r="G15">
            <v>-10656</v>
          </cell>
          <cell r="I15">
            <v>-10656</v>
          </cell>
        </row>
        <row r="16">
          <cell r="C16">
            <v>9715</v>
          </cell>
          <cell r="E16">
            <v>9715</v>
          </cell>
          <cell r="G16">
            <v>6820</v>
          </cell>
          <cell r="I16">
            <v>6820</v>
          </cell>
        </row>
        <row r="18">
          <cell r="C18">
            <v>-51416</v>
          </cell>
          <cell r="E18">
            <v>-51416</v>
          </cell>
          <cell r="G18">
            <v>-39478</v>
          </cell>
          <cell r="I18">
            <v>-39478</v>
          </cell>
        </row>
        <row r="20">
          <cell r="C20">
            <v>-44418</v>
          </cell>
          <cell r="E20">
            <v>-44418</v>
          </cell>
          <cell r="G20">
            <v>-27878</v>
          </cell>
          <cell r="I20">
            <v>-27878</v>
          </cell>
        </row>
      </sheetData>
      <sheetData sheetId="1">
        <row r="49">
          <cell r="D49">
            <v>53012</v>
          </cell>
          <cell r="F49">
            <v>53012</v>
          </cell>
        </row>
        <row r="50">
          <cell r="D50">
            <v>-746</v>
          </cell>
          <cell r="F50">
            <v>-746</v>
          </cell>
        </row>
        <row r="51">
          <cell r="D51">
            <v>3242</v>
          </cell>
          <cell r="F51">
            <v>3242</v>
          </cell>
        </row>
        <row r="52">
          <cell r="D52">
            <v>1298</v>
          </cell>
          <cell r="F52">
            <v>1298</v>
          </cell>
        </row>
        <row r="53">
          <cell r="D53">
            <v>1842</v>
          </cell>
          <cell r="F53">
            <v>1842</v>
          </cell>
        </row>
        <row r="54">
          <cell r="D54">
            <v>-3354</v>
          </cell>
          <cell r="F54">
            <v>-3354</v>
          </cell>
        </row>
        <row r="55">
          <cell r="D55">
            <v>735</v>
          </cell>
          <cell r="F55">
            <v>735</v>
          </cell>
        </row>
        <row r="56">
          <cell r="D56">
            <v>-4615</v>
          </cell>
          <cell r="F56">
            <v>-4615</v>
          </cell>
        </row>
        <row r="57">
          <cell r="D57">
            <v>2</v>
          </cell>
          <cell r="F57">
            <v>2</v>
          </cell>
        </row>
        <row r="58">
          <cell r="D58">
            <v>0</v>
          </cell>
          <cell r="F58">
            <v>0</v>
          </cell>
        </row>
      </sheetData>
      <sheetData sheetId="2">
        <row r="14">
          <cell r="C14">
            <v>0</v>
          </cell>
        </row>
        <row r="15">
          <cell r="C15">
            <v>0</v>
          </cell>
        </row>
        <row r="16">
          <cell r="C16">
            <v>1336</v>
          </cell>
        </row>
        <row r="17">
          <cell r="C17">
            <v>0</v>
          </cell>
        </row>
        <row r="18">
          <cell r="C18">
            <v>0</v>
          </cell>
        </row>
        <row r="19">
          <cell r="C19">
            <v>-19</v>
          </cell>
        </row>
        <row r="25">
          <cell r="C25">
            <v>7109</v>
          </cell>
        </row>
        <row r="33">
          <cell r="C33">
            <v>0</v>
          </cell>
        </row>
        <row r="34">
          <cell r="C34">
            <v>0</v>
          </cell>
        </row>
        <row r="35">
          <cell r="C35">
            <v>0</v>
          </cell>
        </row>
        <row r="41">
          <cell r="C41">
            <v>1</v>
          </cell>
        </row>
        <row r="42">
          <cell r="C42">
            <v>-110</v>
          </cell>
        </row>
        <row r="48">
          <cell r="C48">
            <v>5114</v>
          </cell>
        </row>
        <row r="49">
          <cell r="C49">
            <v>-162</v>
          </cell>
        </row>
        <row r="72">
          <cell r="C72">
            <v>0</v>
          </cell>
        </row>
        <row r="73">
          <cell r="C73">
            <v>0</v>
          </cell>
        </row>
        <row r="74">
          <cell r="C74">
            <v>0</v>
          </cell>
        </row>
        <row r="75">
          <cell r="C75">
            <v>0</v>
          </cell>
        </row>
        <row r="80">
          <cell r="C80">
            <v>-192</v>
          </cell>
        </row>
        <row r="81">
          <cell r="C81">
            <v>0</v>
          </cell>
        </row>
        <row r="82">
          <cell r="C82">
            <v>0</v>
          </cell>
        </row>
        <row r="83">
          <cell r="C83">
            <v>0</v>
          </cell>
        </row>
        <row r="96">
          <cell r="C96">
            <v>157205</v>
          </cell>
        </row>
        <row r="98">
          <cell r="C98">
            <v>0</v>
          </cell>
        </row>
        <row r="106">
          <cell r="C106">
            <v>-231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Assoc"/>
      <sheetName val="Goodwill"/>
      <sheetName val="Debtors"/>
      <sheetName val="Sheet1"/>
      <sheetName val="OD"/>
      <sheetName val="ST Borrowings"/>
      <sheetName val="Creditors"/>
      <sheetName val="LT Liab"/>
      <sheetName val="NTA"/>
    </sheetNames>
    <sheetDataSet>
      <sheetData sheetId="0">
        <row r="10">
          <cell r="C10">
            <v>3827435</v>
          </cell>
        </row>
        <row r="12">
          <cell r="C12">
            <v>240347</v>
          </cell>
        </row>
        <row r="13">
          <cell r="C13">
            <v>32662</v>
          </cell>
        </row>
        <row r="14">
          <cell r="C14">
            <v>536906</v>
          </cell>
        </row>
        <row r="15">
          <cell r="C15">
            <v>666121</v>
          </cell>
        </row>
        <row r="17">
          <cell r="C17">
            <v>42384</v>
          </cell>
        </row>
        <row r="18">
          <cell r="C18">
            <v>436888</v>
          </cell>
        </row>
        <row r="21">
          <cell r="C21">
            <v>316388</v>
          </cell>
        </row>
        <row r="22">
          <cell r="C22">
            <v>453944</v>
          </cell>
        </row>
        <row r="23">
          <cell r="C23">
            <v>449676</v>
          </cell>
        </row>
        <row r="24">
          <cell r="C24">
            <v>198711</v>
          </cell>
        </row>
        <row r="25">
          <cell r="C25">
            <v>94</v>
          </cell>
        </row>
        <row r="26">
          <cell r="C26">
            <v>1908</v>
          </cell>
        </row>
        <row r="27">
          <cell r="C27">
            <v>3502</v>
          </cell>
        </row>
        <row r="28">
          <cell r="C28">
            <v>33649</v>
          </cell>
        </row>
        <row r="29">
          <cell r="C29">
            <v>174001</v>
          </cell>
        </row>
        <row r="30">
          <cell r="C30">
            <v>235971</v>
          </cell>
        </row>
        <row r="33">
          <cell r="C33">
            <v>239734</v>
          </cell>
        </row>
        <row r="34">
          <cell r="C34">
            <v>330177</v>
          </cell>
        </row>
        <row r="35">
          <cell r="C35">
            <v>2739</v>
          </cell>
        </row>
        <row r="36">
          <cell r="C36">
            <v>0</v>
          </cell>
        </row>
        <row r="37">
          <cell r="C37">
            <v>21147</v>
          </cell>
        </row>
        <row r="38">
          <cell r="C38">
            <v>440804</v>
          </cell>
        </row>
        <row r="39">
          <cell r="C39">
            <v>31288</v>
          </cell>
        </row>
        <row r="44">
          <cell r="C44">
            <v>541717</v>
          </cell>
        </row>
        <row r="45">
          <cell r="C45">
            <v>-150659</v>
          </cell>
        </row>
        <row r="46">
          <cell r="C46">
            <v>2367646</v>
          </cell>
        </row>
        <row r="47">
          <cell r="C47">
            <v>0</v>
          </cell>
        </row>
        <row r="48">
          <cell r="C48">
            <v>-33343</v>
          </cell>
        </row>
        <row r="49">
          <cell r="C49">
            <v>9221</v>
          </cell>
        </row>
        <row r="50">
          <cell r="C50">
            <v>82474</v>
          </cell>
        </row>
        <row r="51">
          <cell r="C51">
            <v>7180</v>
          </cell>
        </row>
        <row r="52">
          <cell r="C52">
            <v>771820</v>
          </cell>
        </row>
        <row r="54">
          <cell r="C54">
            <v>1124397</v>
          </cell>
        </row>
        <row r="55">
          <cell r="C55">
            <v>1445758</v>
          </cell>
        </row>
        <row r="56">
          <cell r="C56">
            <v>86386</v>
          </cell>
        </row>
        <row r="57">
          <cell r="C57">
            <v>332101</v>
          </cell>
        </row>
      </sheetData>
      <sheetData sheetId="1">
        <row r="39">
          <cell r="C39">
            <v>-33833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Workings"/>
      <sheetName val="Month"/>
      <sheetName val="quarter"/>
      <sheetName val="Oth Info"/>
      <sheetName val="Detail Workings"/>
      <sheetName val="Pro Inv"/>
    </sheetNames>
    <sheetDataSet>
      <sheetData sheetId="0">
        <row r="10">
          <cell r="B10">
            <v>177905</v>
          </cell>
          <cell r="C10">
            <v>140807</v>
          </cell>
          <cell r="D10">
            <v>10853</v>
          </cell>
          <cell r="E10">
            <v>162051</v>
          </cell>
          <cell r="F10">
            <v>400204</v>
          </cell>
          <cell r="H10">
            <v>71921</v>
          </cell>
        </row>
        <row r="12">
          <cell r="B12">
            <v>163977</v>
          </cell>
          <cell r="E12">
            <v>0</v>
          </cell>
          <cell r="F12">
            <v>0</v>
          </cell>
          <cell r="I12">
            <v>-163977</v>
          </cell>
        </row>
        <row r="13">
          <cell r="G13">
            <v>310375</v>
          </cell>
        </row>
        <row r="16">
          <cell r="B16">
            <v>162999</v>
          </cell>
          <cell r="C16">
            <v>60851</v>
          </cell>
          <cell r="D16">
            <v>4780</v>
          </cell>
          <cell r="E16">
            <v>18328</v>
          </cell>
          <cell r="F16">
            <v>14392</v>
          </cell>
          <cell r="G16">
            <v>-289</v>
          </cell>
          <cell r="H16">
            <v>3847</v>
          </cell>
        </row>
        <row r="17">
          <cell r="J17">
            <v>-8795</v>
          </cell>
        </row>
        <row r="19">
          <cell r="J19">
            <v>-15135</v>
          </cell>
        </row>
        <row r="20">
          <cell r="J20">
            <v>2577</v>
          </cell>
        </row>
        <row r="21">
          <cell r="J21">
            <v>9715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orkings"/>
      <sheetName val="Statement"/>
    </sheetNames>
    <sheetDataSet>
      <sheetData sheetId="1">
        <row r="6">
          <cell r="B6">
            <v>253270</v>
          </cell>
        </row>
        <row r="9">
          <cell r="B9">
            <v>37359</v>
          </cell>
        </row>
        <row r="10">
          <cell r="B10">
            <v>15135</v>
          </cell>
        </row>
        <row r="11">
          <cell r="B11">
            <v>7021</v>
          </cell>
        </row>
        <row r="12">
          <cell r="B12">
            <v>5435</v>
          </cell>
        </row>
        <row r="13">
          <cell r="B13">
            <v>2051</v>
          </cell>
        </row>
        <row r="14">
          <cell r="B14">
            <v>639</v>
          </cell>
        </row>
        <row r="15">
          <cell r="B15">
            <v>418</v>
          </cell>
        </row>
        <row r="16">
          <cell r="B16">
            <v>163</v>
          </cell>
        </row>
        <row r="17">
          <cell r="B17">
            <v>54</v>
          </cell>
        </row>
        <row r="18">
          <cell r="B18">
            <v>-70</v>
          </cell>
        </row>
        <row r="19">
          <cell r="B19">
            <v>-192</v>
          </cell>
        </row>
        <row r="20">
          <cell r="B20">
            <v>-551</v>
          </cell>
        </row>
        <row r="21">
          <cell r="B21">
            <v>-778</v>
          </cell>
        </row>
        <row r="22">
          <cell r="B22">
            <v>-972</v>
          </cell>
        </row>
        <row r="23">
          <cell r="B23">
            <v>-1438</v>
          </cell>
        </row>
        <row r="24">
          <cell r="B24">
            <v>-2577</v>
          </cell>
        </row>
        <row r="25">
          <cell r="B25">
            <v>-9715</v>
          </cell>
        </row>
        <row r="27">
          <cell r="B27">
            <v>36429</v>
          </cell>
        </row>
        <row r="28">
          <cell r="B28">
            <v>7545</v>
          </cell>
        </row>
        <row r="29">
          <cell r="B29">
            <v>-49693</v>
          </cell>
        </row>
        <row r="30">
          <cell r="B30">
            <v>-29504</v>
          </cell>
        </row>
        <row r="31">
          <cell r="B31">
            <v>530</v>
          </cell>
        </row>
        <row r="32">
          <cell r="B32">
            <v>22170</v>
          </cell>
        </row>
        <row r="33">
          <cell r="B33">
            <v>6133</v>
          </cell>
        </row>
        <row r="35">
          <cell r="B35">
            <v>29</v>
          </cell>
        </row>
        <row r="36">
          <cell r="B36">
            <v>-30</v>
          </cell>
        </row>
        <row r="37">
          <cell r="B37">
            <v>-46700</v>
          </cell>
        </row>
        <row r="47">
          <cell r="B47">
            <v>-105010</v>
          </cell>
        </row>
        <row r="50">
          <cell r="B50">
            <v>2764</v>
          </cell>
        </row>
        <row r="51">
          <cell r="B51">
            <v>288</v>
          </cell>
        </row>
        <row r="52">
          <cell r="B52">
            <v>-165</v>
          </cell>
        </row>
        <row r="53">
          <cell r="B53">
            <v>-23182</v>
          </cell>
        </row>
        <row r="54">
          <cell r="B54">
            <v>-40260</v>
          </cell>
        </row>
        <row r="60">
          <cell r="B60">
            <v>8426</v>
          </cell>
        </row>
        <row r="61">
          <cell r="B61">
            <v>358</v>
          </cell>
        </row>
        <row r="62">
          <cell r="B62">
            <v>-37080</v>
          </cell>
        </row>
        <row r="63">
          <cell r="B63">
            <v>-8075</v>
          </cell>
        </row>
        <row r="64">
          <cell r="B64">
            <v>-104649</v>
          </cell>
        </row>
        <row r="65">
          <cell r="B65">
            <v>-5350</v>
          </cell>
        </row>
        <row r="66">
          <cell r="B66">
            <v>-6185</v>
          </cell>
        </row>
        <row r="70">
          <cell r="B70">
            <v>486684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YTD"/>
      <sheetName val="QTR"/>
      <sheetName val="M"/>
      <sheetName val="Frango Extract"/>
      <sheetName val="YTD incl RM5.20"/>
    </sheetNames>
    <sheetDataSet>
      <sheetData sheetId="0">
        <row r="21">
          <cell r="I21">
            <v>1045006098.0434783</v>
          </cell>
        </row>
        <row r="32">
          <cell r="D32">
            <v>15.065558018729355</v>
          </cell>
        </row>
        <row r="55">
          <cell r="I55">
            <v>2418866.785079929</v>
          </cell>
        </row>
        <row r="59">
          <cell r="I59">
            <v>646.6384607746875</v>
          </cell>
        </row>
        <row r="60">
          <cell r="I60">
            <v>3010.977130059685</v>
          </cell>
        </row>
        <row r="61">
          <cell r="I61">
            <v>1824.8605334480692</v>
          </cell>
        </row>
        <row r="62">
          <cell r="I62">
            <v>17143.57148373289</v>
          </cell>
        </row>
        <row r="63">
          <cell r="I63">
            <v>8300.479169194901</v>
          </cell>
        </row>
        <row r="67">
          <cell r="I67">
            <v>217270.52282029498</v>
          </cell>
        </row>
        <row r="68">
          <cell r="I68">
            <v>49681.1226459848</v>
          </cell>
        </row>
        <row r="69">
          <cell r="I69">
            <v>361322.3856227177</v>
          </cell>
        </row>
        <row r="70">
          <cell r="I70">
            <v>55550.487443413534</v>
          </cell>
        </row>
        <row r="71">
          <cell r="I71">
            <v>19286.407481364622</v>
          </cell>
        </row>
        <row r="72">
          <cell r="I72">
            <v>13788.911811539048</v>
          </cell>
        </row>
        <row r="75">
          <cell r="I75">
            <v>1919.0560771377823</v>
          </cell>
        </row>
        <row r="76">
          <cell r="I76">
            <v>13409.625306605769</v>
          </cell>
        </row>
        <row r="77">
          <cell r="I77">
            <v>3622.6000169161807</v>
          </cell>
        </row>
        <row r="78">
          <cell r="I78">
            <v>33218.97995432632</v>
          </cell>
        </row>
        <row r="85">
          <cell r="D85">
            <v>15.01929507398316</v>
          </cell>
        </row>
      </sheetData>
      <sheetData sheetId="1">
        <row r="21">
          <cell r="I21">
            <v>1045006098.0434783</v>
          </cell>
        </row>
        <row r="35">
          <cell r="D35">
            <v>15.065558018729355</v>
          </cell>
        </row>
        <row r="58">
          <cell r="I58">
            <v>2418866.785079929</v>
          </cell>
        </row>
        <row r="62">
          <cell r="I62">
            <v>646.6384607746875</v>
          </cell>
        </row>
        <row r="63">
          <cell r="I63">
            <v>3010.977130059685</v>
          </cell>
        </row>
        <row r="64">
          <cell r="I64">
            <v>1824.8605334480692</v>
          </cell>
        </row>
        <row r="65">
          <cell r="I65">
            <v>17143.57148373289</v>
          </cell>
        </row>
        <row r="66">
          <cell r="I66">
            <v>8300.479169194901</v>
          </cell>
        </row>
        <row r="69">
          <cell r="I69">
            <v>217270.52282029498</v>
          </cell>
        </row>
        <row r="70">
          <cell r="I70">
            <v>49681.1226459848</v>
          </cell>
        </row>
        <row r="71">
          <cell r="I71">
            <v>361322.3856227177</v>
          </cell>
        </row>
        <row r="72">
          <cell r="I72">
            <v>55550.487443413534</v>
          </cell>
        </row>
        <row r="73">
          <cell r="I73">
            <v>19286.407481364622</v>
          </cell>
        </row>
        <row r="74">
          <cell r="I74">
            <v>13788.911811539048</v>
          </cell>
        </row>
        <row r="77">
          <cell r="I77">
            <v>1919.0560771377823</v>
          </cell>
        </row>
        <row r="78">
          <cell r="I78">
            <v>13409.625306605769</v>
          </cell>
        </row>
        <row r="79">
          <cell r="I79">
            <v>3622.6000169161807</v>
          </cell>
        </row>
        <row r="80">
          <cell r="I80">
            <v>33218.97995432632</v>
          </cell>
        </row>
        <row r="87">
          <cell r="D87">
            <v>15.01929507398316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roup"/>
      <sheetName val="Plantation"/>
      <sheetName val="Company"/>
      <sheetName val="Sheet5"/>
      <sheetName val="Sheet6"/>
      <sheetName val="Sheet1"/>
    </sheetNames>
    <sheetDataSet>
      <sheetData sheetId="0">
        <row r="26">
          <cell r="BR26">
            <v>-51416</v>
          </cell>
        </row>
        <row r="28">
          <cell r="BR28">
            <v>-44418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showGridLines="0" tabSelected="1" workbookViewId="0" topLeftCell="A1">
      <selection activeCell="A1" sqref="A1:G1"/>
    </sheetView>
  </sheetViews>
  <sheetFormatPr defaultColWidth="9.140625" defaultRowHeight="12.75"/>
  <cols>
    <col min="1" max="1" width="24.140625" style="1" customWidth="1"/>
    <col min="2" max="2" width="0.9921875" style="1" customWidth="1"/>
    <col min="3" max="3" width="12.57421875" style="19" customWidth="1"/>
    <col min="4" max="4" width="15.7109375" style="1" customWidth="1"/>
    <col min="5" max="5" width="1.7109375" style="1" customWidth="1"/>
    <col min="6" max="6" width="11.8515625" style="19" customWidth="1"/>
    <col min="7" max="7" width="16.7109375" style="1" customWidth="1"/>
    <col min="8" max="16384" width="9.140625" style="1" customWidth="1"/>
  </cols>
  <sheetData>
    <row r="1" spans="1:10" ht="18.75">
      <c r="A1" s="357" t="s">
        <v>105</v>
      </c>
      <c r="B1" s="357"/>
      <c r="C1" s="357"/>
      <c r="D1" s="357"/>
      <c r="E1" s="357"/>
      <c r="F1" s="357"/>
      <c r="G1" s="357"/>
      <c r="H1" s="7"/>
      <c r="I1" s="7"/>
      <c r="J1" s="7"/>
    </row>
    <row r="2" spans="1:10" ht="12.75">
      <c r="A2" s="359" t="s">
        <v>19</v>
      </c>
      <c r="B2" s="359"/>
      <c r="C2" s="359"/>
      <c r="D2" s="359"/>
      <c r="E2" s="359"/>
      <c r="F2" s="359"/>
      <c r="G2" s="359"/>
      <c r="H2" s="8"/>
      <c r="I2" s="8"/>
      <c r="J2" s="8"/>
    </row>
    <row r="3" ht="12.75">
      <c r="G3" s="3"/>
    </row>
    <row r="4" spans="1:7" ht="14.25">
      <c r="A4" s="9" t="str">
        <f>"Interim report for the financial period ended "&amp;TEXT(Sheet1!B9,"dd mmmm yyyy")</f>
        <v>Interim report for the financial period ended 30 September 2003</v>
      </c>
      <c r="G4" s="3"/>
    </row>
    <row r="5" spans="1:7" ht="12.75">
      <c r="A5" s="10" t="s">
        <v>137</v>
      </c>
      <c r="G5" s="3"/>
    </row>
    <row r="6" spans="3:7" s="2" customFormat="1" ht="27" customHeight="1">
      <c r="C6" s="74"/>
      <c r="F6" s="74"/>
      <c r="G6" s="4"/>
    </row>
    <row r="7" ht="12.75">
      <c r="A7" s="3" t="s">
        <v>168</v>
      </c>
    </row>
    <row r="8" ht="18.75" customHeight="1"/>
    <row r="9" spans="3:7" s="32" customFormat="1" ht="12">
      <c r="C9" s="360" t="str">
        <f>"INDIVIDUAL QUARTER ("&amp;Sheet1!B4&amp;")"</f>
        <v>INDIVIDUAL QUARTER (Q1)</v>
      </c>
      <c r="D9" s="360"/>
      <c r="F9" s="360" t="str">
        <f>"CUMULATIVE QUARTER ("&amp;Sheet1!B6&amp;" Mths)"</f>
        <v>CUMULATIVE QUARTER (3 Mths)</v>
      </c>
      <c r="G9" s="360"/>
    </row>
    <row r="10" spans="3:7" ht="38.25" customHeight="1">
      <c r="C10" s="75" t="s">
        <v>22</v>
      </c>
      <c r="D10" s="30" t="s">
        <v>248</v>
      </c>
      <c r="E10" s="31"/>
      <c r="F10" s="75" t="s">
        <v>103</v>
      </c>
      <c r="G10" s="30" t="s">
        <v>249</v>
      </c>
    </row>
    <row r="11" spans="3:7" ht="18.75" customHeight="1">
      <c r="C11" s="75"/>
      <c r="D11" s="30"/>
      <c r="E11" s="31"/>
      <c r="F11" s="75"/>
      <c r="G11" s="30"/>
    </row>
    <row r="12" spans="3:7" s="29" customFormat="1" ht="17.25" customHeight="1">
      <c r="C12" s="76">
        <f>Sheet1!B9</f>
        <v>37894</v>
      </c>
      <c r="D12" s="44">
        <f>C12-365</f>
        <v>37529</v>
      </c>
      <c r="E12" s="31"/>
      <c r="F12" s="76">
        <f>Sheet1!B9</f>
        <v>37894</v>
      </c>
      <c r="G12" s="44">
        <f>F12-365</f>
        <v>37529</v>
      </c>
    </row>
    <row r="13" spans="3:7" s="29" customFormat="1" ht="12" customHeight="1">
      <c r="C13" s="77" t="s">
        <v>21</v>
      </c>
      <c r="D13" s="31" t="s">
        <v>21</v>
      </c>
      <c r="E13" s="31"/>
      <c r="F13" s="77" t="s">
        <v>21</v>
      </c>
      <c r="G13" s="31" t="s">
        <v>21</v>
      </c>
    </row>
    <row r="14" ht="9" customHeight="1"/>
    <row r="15" spans="1:7" s="29" customFormat="1" ht="18" customHeight="1" thickBot="1">
      <c r="A15" s="233" t="s">
        <v>145</v>
      </c>
      <c r="B15" s="33"/>
      <c r="C15" s="201">
        <f>'[2]IS'!$E10</f>
        <v>1274116</v>
      </c>
      <c r="D15" s="202">
        <f>'[2]IS'!$I10</f>
        <v>706088</v>
      </c>
      <c r="E15" s="49"/>
      <c r="F15" s="201">
        <f>'[2]IS'!$C10</f>
        <v>1274116</v>
      </c>
      <c r="G15" s="202">
        <f>'[2]IS'!$G10</f>
        <v>706088</v>
      </c>
    </row>
    <row r="16" spans="1:7" s="29" customFormat="1" ht="9.75" customHeight="1">
      <c r="A16" s="233"/>
      <c r="B16" s="33"/>
      <c r="C16" s="155"/>
      <c r="D16" s="158"/>
      <c r="E16" s="49"/>
      <c r="F16" s="155"/>
      <c r="G16" s="158"/>
    </row>
    <row r="17" spans="1:7" s="50" customFormat="1" ht="18" customHeight="1">
      <c r="A17" s="234" t="s">
        <v>208</v>
      </c>
      <c r="B17" s="156"/>
      <c r="C17" s="155">
        <f>'[2]IS'!$E$13</f>
        <v>256113</v>
      </c>
      <c r="D17" s="158">
        <f>'[2]IS'!$I$13</f>
        <v>195370</v>
      </c>
      <c r="E17" s="49"/>
      <c r="F17" s="155">
        <f>'[2]IS'!$C$13</f>
        <v>256113</v>
      </c>
      <c r="G17" s="158">
        <f>'[2]IS'!$G$13</f>
        <v>195370</v>
      </c>
    </row>
    <row r="18" spans="1:7" s="50" customFormat="1" ht="18" customHeight="1">
      <c r="A18" s="235" t="s">
        <v>170</v>
      </c>
      <c r="B18" s="156"/>
      <c r="C18" s="155">
        <f>'[2]IS'!$E14</f>
        <v>2577</v>
      </c>
      <c r="D18" s="158">
        <f>'[2]IS'!$I14</f>
        <v>3339</v>
      </c>
      <c r="E18" s="49"/>
      <c r="F18" s="155">
        <f>'[2]IS'!$C14</f>
        <v>2577</v>
      </c>
      <c r="G18" s="158">
        <f>'[2]IS'!$G14</f>
        <v>3339</v>
      </c>
    </row>
    <row r="19" spans="1:7" s="50" customFormat="1" ht="18" customHeight="1">
      <c r="A19" s="235" t="s">
        <v>146</v>
      </c>
      <c r="B19" s="156"/>
      <c r="C19" s="155">
        <f>'[2]IS'!$E15</f>
        <v>-15135</v>
      </c>
      <c r="D19" s="158">
        <f>'[2]IS'!$I15</f>
        <v>-10656</v>
      </c>
      <c r="E19" s="49"/>
      <c r="F19" s="155">
        <f>'[2]IS'!$C15</f>
        <v>-15135</v>
      </c>
      <c r="G19" s="158">
        <f>'[2]IS'!$G15</f>
        <v>-10656</v>
      </c>
    </row>
    <row r="20" spans="1:7" s="186" customFormat="1" ht="12">
      <c r="A20" s="236" t="s">
        <v>332</v>
      </c>
      <c r="C20" s="187">
        <f>'[2]IS'!$E16</f>
        <v>9715</v>
      </c>
      <c r="D20" s="188">
        <f>'[2]IS'!$I16</f>
        <v>6820</v>
      </c>
      <c r="E20" s="189"/>
      <c r="F20" s="187">
        <f>'[2]IS'!$C16</f>
        <v>9715</v>
      </c>
      <c r="G20" s="188">
        <f>'[2]IS'!$G16</f>
        <v>6820</v>
      </c>
    </row>
    <row r="21" spans="1:7" s="50" customFormat="1" ht="18" customHeight="1">
      <c r="A21" s="233" t="s">
        <v>169</v>
      </c>
      <c r="B21" s="156"/>
      <c r="C21" s="155">
        <f>SUM(C17:C20)</f>
        <v>253270</v>
      </c>
      <c r="D21" s="158">
        <f>SUM(D17:D20)</f>
        <v>194873</v>
      </c>
      <c r="E21" s="49"/>
      <c r="F21" s="155">
        <f>SUM(F17:F20)</f>
        <v>253270</v>
      </c>
      <c r="G21" s="158">
        <f>SUM(G17:G20)</f>
        <v>194873</v>
      </c>
    </row>
    <row r="22" spans="1:7" s="35" customFormat="1" ht="18" customHeight="1">
      <c r="A22" s="161" t="s">
        <v>20</v>
      </c>
      <c r="C22" s="120">
        <f>'[2]IS'!$E$18</f>
        <v>-51416</v>
      </c>
      <c r="D22" s="159">
        <f>'[2]IS'!$I$18</f>
        <v>-39478</v>
      </c>
      <c r="E22" s="36"/>
      <c r="F22" s="120">
        <f>'[2]IS'!$C$18</f>
        <v>-51416</v>
      </c>
      <c r="G22" s="159">
        <f>'[2]IS'!$G$18</f>
        <v>-39478</v>
      </c>
    </row>
    <row r="23" spans="1:7" s="29" customFormat="1" ht="18" customHeight="1">
      <c r="A23" s="161" t="s">
        <v>171</v>
      </c>
      <c r="B23" s="40"/>
      <c r="C23" s="119">
        <f>SUM(C21:C22)</f>
        <v>201854</v>
      </c>
      <c r="D23" s="81">
        <f>SUM(D21:D22)</f>
        <v>155395</v>
      </c>
      <c r="E23" s="34"/>
      <c r="F23" s="119">
        <f>SUM(F21:F22)</f>
        <v>201854</v>
      </c>
      <c r="G23" s="81">
        <f>SUM(G21:G22)</f>
        <v>155395</v>
      </c>
    </row>
    <row r="24" spans="1:7" s="35" customFormat="1" ht="18" customHeight="1">
      <c r="A24" s="161" t="s">
        <v>147</v>
      </c>
      <c r="C24" s="121">
        <f>'[2]IS'!$E$20</f>
        <v>-44418</v>
      </c>
      <c r="D24" s="157">
        <f>'[2]IS'!$I$20</f>
        <v>-27878</v>
      </c>
      <c r="E24" s="36"/>
      <c r="F24" s="120">
        <f>'[2]IS'!$C$20</f>
        <v>-44418</v>
      </c>
      <c r="G24" s="159">
        <f>'[2]IS'!$G$20</f>
        <v>-27878</v>
      </c>
    </row>
    <row r="25" spans="1:7" s="33" customFormat="1" ht="27" customHeight="1" thickBot="1">
      <c r="A25" s="190" t="s">
        <v>172</v>
      </c>
      <c r="B25" s="191"/>
      <c r="C25" s="122">
        <f>SUM(C23:C24)</f>
        <v>157436</v>
      </c>
      <c r="D25" s="160">
        <f>SUM(D23:D24)</f>
        <v>127517</v>
      </c>
      <c r="E25" s="39"/>
      <c r="F25" s="122">
        <f>SUM(F23:F24)</f>
        <v>157436</v>
      </c>
      <c r="G25" s="160">
        <f>SUM(G23:G24)</f>
        <v>127517</v>
      </c>
    </row>
    <row r="26" spans="1:7" s="29" customFormat="1" ht="18" customHeight="1">
      <c r="A26" s="38"/>
      <c r="B26" s="38"/>
      <c r="C26" s="78"/>
      <c r="D26" s="34"/>
      <c r="E26" s="34"/>
      <c r="F26" s="78"/>
      <c r="G26" s="34"/>
    </row>
    <row r="27" spans="1:7" s="29" customFormat="1" ht="21" customHeight="1">
      <c r="A27" s="37" t="s">
        <v>174</v>
      </c>
      <c r="B27" s="38"/>
      <c r="C27" s="78"/>
      <c r="D27" s="34"/>
      <c r="E27" s="34"/>
      <c r="F27" s="78"/>
      <c r="G27" s="34"/>
    </row>
    <row r="28" spans="1:7" s="79" customFormat="1" ht="17.25" customHeight="1">
      <c r="A28" s="162" t="s">
        <v>165</v>
      </c>
      <c r="B28" s="51"/>
      <c r="C28" s="123">
        <f>'[6]QTR'!$D$35</f>
        <v>15.065558018729355</v>
      </c>
      <c r="D28" s="80">
        <v>14.39</v>
      </c>
      <c r="E28" s="81"/>
      <c r="F28" s="123">
        <f>'[6]YTD'!$D$32</f>
        <v>15.065558018729355</v>
      </c>
      <c r="G28" s="80">
        <v>14.39</v>
      </c>
    </row>
    <row r="29" spans="1:7" s="79" customFormat="1" ht="5.25" customHeight="1">
      <c r="A29" s="163"/>
      <c r="B29" s="51"/>
      <c r="C29" s="123"/>
      <c r="D29" s="80"/>
      <c r="E29" s="81"/>
      <c r="F29" s="123"/>
      <c r="G29" s="80"/>
    </row>
    <row r="30" spans="1:7" s="79" customFormat="1" ht="15.75" customHeight="1">
      <c r="A30" s="162" t="s">
        <v>173</v>
      </c>
      <c r="B30" s="51"/>
      <c r="C30" s="123">
        <f>'[6]QTR'!$D$87</f>
        <v>15.01929507398316</v>
      </c>
      <c r="D30" s="82">
        <v>13.13</v>
      </c>
      <c r="E30" s="81"/>
      <c r="F30" s="123">
        <f>'[6]YTD'!$D$85</f>
        <v>15.01929507398316</v>
      </c>
      <c r="G30" s="82">
        <v>13.13</v>
      </c>
    </row>
    <row r="31" spans="1:7" ht="12.75">
      <c r="A31" s="12"/>
      <c r="B31" s="100"/>
      <c r="C31" s="91"/>
      <c r="D31" s="100"/>
      <c r="E31" s="100"/>
      <c r="F31" s="91"/>
      <c r="G31" s="100"/>
    </row>
    <row r="32" spans="1:6" ht="12.75">
      <c r="A32" s="12"/>
      <c r="C32" s="18"/>
      <c r="F32" s="18"/>
    </row>
    <row r="33" spans="1:6" ht="15.75" customHeight="1">
      <c r="A33" s="12"/>
      <c r="C33" s="18"/>
      <c r="F33" s="18"/>
    </row>
    <row r="34" spans="1:3" ht="12.75">
      <c r="A34" s="12"/>
      <c r="C34" s="18"/>
    </row>
    <row r="35" spans="1:3" ht="12.75">
      <c r="A35" s="12"/>
      <c r="C35" s="18"/>
    </row>
    <row r="36" spans="1:7" ht="12.75">
      <c r="A36" s="358" t="s">
        <v>237</v>
      </c>
      <c r="B36" s="358"/>
      <c r="C36" s="358"/>
      <c r="D36" s="358"/>
      <c r="E36" s="358"/>
      <c r="F36" s="358"/>
      <c r="G36" s="358"/>
    </row>
    <row r="37" spans="1:8" ht="24.75" customHeight="1">
      <c r="A37" s="358"/>
      <c r="B37" s="358"/>
      <c r="C37" s="358"/>
      <c r="D37" s="358"/>
      <c r="E37" s="358"/>
      <c r="F37" s="358"/>
      <c r="G37" s="358"/>
      <c r="H37" s="176"/>
    </row>
    <row r="38" ht="27.75" customHeight="1"/>
    <row r="39" spans="1:3" ht="12.75">
      <c r="A39" s="12"/>
      <c r="C39" s="18"/>
    </row>
    <row r="40" spans="1:3" ht="12.75">
      <c r="A40" s="12"/>
      <c r="C40" s="18"/>
    </row>
    <row r="41" ht="12.75">
      <c r="A41" s="12"/>
    </row>
    <row r="42" ht="12.75">
      <c r="A42" s="12"/>
    </row>
    <row r="43" ht="12.75">
      <c r="A43" s="12"/>
    </row>
  </sheetData>
  <mergeCells count="5">
    <mergeCell ref="A1:G1"/>
    <mergeCell ref="A36:G37"/>
    <mergeCell ref="A2:G2"/>
    <mergeCell ref="F9:G9"/>
    <mergeCell ref="C9:D9"/>
  </mergeCells>
  <printOptions/>
  <pageMargins left="0.91" right="0.48" top="1.08" bottom="1.17" header="0.38" footer="1.1"/>
  <pageSetup horizontalDpi="300" verticalDpi="300" orientation="portrait" paperSize="9" r:id="rId1"/>
  <headerFooter alignWithMargins="0">
    <oddFooter>&amp;C&amp;"Times New Roman,Regular"&amp;7- Page &amp;P -</oddFooter>
  </headerFooter>
</worksheet>
</file>

<file path=xl/worksheets/sheet10.xml><?xml version="1.0" encoding="utf-8"?>
<worksheet xmlns="http://schemas.openxmlformats.org/spreadsheetml/2006/main" xmlns:r="http://schemas.openxmlformats.org/officeDocument/2006/relationships">
  <dimension ref="A1:K9"/>
  <sheetViews>
    <sheetView showGridLines="0" workbookViewId="0" topLeftCell="A1">
      <selection activeCell="C3" sqref="C3"/>
    </sheetView>
  </sheetViews>
  <sheetFormatPr defaultColWidth="9.140625" defaultRowHeight="12.75"/>
  <cols>
    <col min="1" max="1" width="38.00390625" style="71" customWidth="1"/>
    <col min="2" max="2" width="35.28125" style="71" customWidth="1"/>
    <col min="3" max="16384" width="8.00390625" style="71" customWidth="1"/>
  </cols>
  <sheetData>
    <row r="1" spans="1:11" ht="12.75">
      <c r="A1" s="71" t="s">
        <v>140</v>
      </c>
      <c r="B1" s="117" t="s">
        <v>141</v>
      </c>
      <c r="C1" s="117"/>
      <c r="D1" s="117"/>
      <c r="E1" s="117"/>
      <c r="F1" s="117"/>
      <c r="G1" s="117"/>
      <c r="H1" s="117"/>
      <c r="I1" s="117"/>
      <c r="J1" s="117"/>
      <c r="K1" s="117"/>
    </row>
    <row r="2" spans="2:11" ht="12.75">
      <c r="B2" s="68"/>
      <c r="C2" s="68"/>
      <c r="D2" s="68"/>
      <c r="E2" s="68"/>
      <c r="F2" s="68"/>
      <c r="G2" s="69"/>
      <c r="H2" s="68"/>
      <c r="I2" s="68"/>
      <c r="J2" s="69"/>
      <c r="K2" s="70"/>
    </row>
    <row r="3" spans="1:11" ht="12.75">
      <c r="A3" s="71" t="s">
        <v>144</v>
      </c>
      <c r="B3" s="70" t="s">
        <v>289</v>
      </c>
      <c r="C3" s="68"/>
      <c r="D3" s="68"/>
      <c r="E3" s="68"/>
      <c r="F3" s="68"/>
      <c r="G3" s="69"/>
      <c r="H3" s="68"/>
      <c r="I3" s="68"/>
      <c r="J3" s="69"/>
      <c r="K3" s="70"/>
    </row>
    <row r="4" spans="2:11" ht="12.75">
      <c r="B4" s="70" t="s">
        <v>290</v>
      </c>
      <c r="C4" s="68"/>
      <c r="D4" s="68"/>
      <c r="E4" s="68"/>
      <c r="F4" s="68"/>
      <c r="G4" s="69"/>
      <c r="H4" s="68"/>
      <c r="I4" s="68"/>
      <c r="J4" s="69"/>
      <c r="K4" s="70"/>
    </row>
    <row r="5" spans="2:11" ht="12.75">
      <c r="B5" s="70"/>
      <c r="C5" s="68"/>
      <c r="D5" s="68"/>
      <c r="E5" s="68"/>
      <c r="F5" s="68"/>
      <c r="G5" s="69"/>
      <c r="H5" s="68"/>
      <c r="I5" s="68"/>
      <c r="J5" s="69"/>
      <c r="K5" s="70"/>
    </row>
    <row r="6" spans="1:11" ht="12.75">
      <c r="A6" s="71" t="s">
        <v>143</v>
      </c>
      <c r="B6" s="70">
        <v>3</v>
      </c>
      <c r="C6" s="68"/>
      <c r="D6" s="68"/>
      <c r="E6" s="68"/>
      <c r="F6" s="68"/>
      <c r="G6" s="69"/>
      <c r="H6" s="68"/>
      <c r="I6" s="68"/>
      <c r="J6" s="69"/>
      <c r="K6" s="70"/>
    </row>
    <row r="7" spans="2:11" ht="12.75">
      <c r="B7" s="70" t="s">
        <v>291</v>
      </c>
      <c r="C7" s="68"/>
      <c r="D7" s="68"/>
      <c r="E7" s="68"/>
      <c r="F7" s="68"/>
      <c r="G7" s="69"/>
      <c r="H7" s="68"/>
      <c r="I7" s="68"/>
      <c r="J7" s="69"/>
      <c r="K7" s="70"/>
    </row>
    <row r="9" spans="1:2" ht="12.75">
      <c r="A9" s="71" t="s">
        <v>142</v>
      </c>
      <c r="B9" s="72">
        <v>37894</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workbookViewId="0" topLeftCell="A1">
      <selection activeCell="A1" sqref="A1:H1"/>
    </sheetView>
  </sheetViews>
  <sheetFormatPr defaultColWidth="9.140625" defaultRowHeight="12.75"/>
  <cols>
    <col min="1" max="1" width="44.00390625" style="1" customWidth="1"/>
    <col min="2" max="2" width="14.57421875" style="19" customWidth="1"/>
    <col min="3" max="3" width="0.13671875" style="1" hidden="1" customWidth="1"/>
    <col min="4" max="4" width="2.57421875" style="1" customWidth="1"/>
    <col min="5" max="5" width="15.00390625" style="1" customWidth="1"/>
    <col min="6" max="6" width="0.13671875" style="1" hidden="1" customWidth="1"/>
    <col min="7" max="7" width="9.421875" style="1" customWidth="1"/>
    <col min="8" max="8" width="7.7109375" style="1" customWidth="1"/>
    <col min="9" max="16384" width="9.140625" style="1" customWidth="1"/>
  </cols>
  <sheetData>
    <row r="1" spans="1:12" ht="19.5" customHeight="1">
      <c r="A1" s="357" t="s">
        <v>106</v>
      </c>
      <c r="B1" s="357"/>
      <c r="C1" s="357"/>
      <c r="D1" s="357"/>
      <c r="E1" s="357"/>
      <c r="F1" s="357"/>
      <c r="G1" s="357"/>
      <c r="H1" s="357"/>
      <c r="I1" s="7"/>
      <c r="J1" s="7"/>
      <c r="K1" s="7"/>
      <c r="L1" s="7"/>
    </row>
    <row r="2" spans="1:12" ht="12.75">
      <c r="A2" s="359" t="s">
        <v>19</v>
      </c>
      <c r="B2" s="359"/>
      <c r="C2" s="359"/>
      <c r="D2" s="359"/>
      <c r="E2" s="359"/>
      <c r="F2" s="359"/>
      <c r="G2" s="359"/>
      <c r="H2" s="359"/>
      <c r="I2" s="41"/>
      <c r="J2" s="8"/>
      <c r="K2" s="8"/>
      <c r="L2" s="8"/>
    </row>
    <row r="3" ht="7.5" customHeight="1">
      <c r="I3" s="3"/>
    </row>
    <row r="4" spans="1:9" ht="14.25">
      <c r="A4" s="9" t="str">
        <f>'IS'!A4</f>
        <v>Interim report for the financial period ended 30 September 2003</v>
      </c>
      <c r="I4" s="3"/>
    </row>
    <row r="5" spans="1:9" ht="12.75">
      <c r="A5" s="10" t="s">
        <v>137</v>
      </c>
      <c r="I5" s="3"/>
    </row>
    <row r="6" spans="1:8" s="2" customFormat="1" ht="21" customHeight="1">
      <c r="A6" s="13"/>
      <c r="B6" s="83"/>
      <c r="C6" s="42"/>
      <c r="D6" s="13"/>
      <c r="E6" s="13"/>
      <c r="F6" s="13"/>
      <c r="G6" s="13"/>
      <c r="H6" s="4"/>
    </row>
    <row r="7" ht="12.75">
      <c r="A7" s="3" t="s">
        <v>175</v>
      </c>
    </row>
    <row r="8" ht="3" customHeight="1"/>
    <row r="9" spans="2:6" s="29" customFormat="1" ht="49.5" customHeight="1">
      <c r="B9" s="75" t="s">
        <v>26</v>
      </c>
      <c r="C9" s="30" t="s">
        <v>23</v>
      </c>
      <c r="D9" s="31"/>
      <c r="E9" s="30" t="s">
        <v>27</v>
      </c>
      <c r="F9" s="43" t="s">
        <v>24</v>
      </c>
    </row>
    <row r="10" spans="2:6" s="29" customFormat="1" ht="12">
      <c r="B10" s="76">
        <f>Sheet1!B9</f>
        <v>37894</v>
      </c>
      <c r="C10" s="44">
        <v>36433</v>
      </c>
      <c r="D10" s="31"/>
      <c r="E10" s="44">
        <v>37802</v>
      </c>
      <c r="F10" s="45">
        <v>36433</v>
      </c>
    </row>
    <row r="11" spans="2:6" s="29" customFormat="1" ht="12">
      <c r="B11" s="77" t="s">
        <v>21</v>
      </c>
      <c r="C11" s="31" t="s">
        <v>21</v>
      </c>
      <c r="D11" s="31"/>
      <c r="E11" s="31" t="s">
        <v>21</v>
      </c>
      <c r="F11" s="28" t="s">
        <v>21</v>
      </c>
    </row>
    <row r="12" spans="2:6" s="29" customFormat="1" ht="12">
      <c r="B12" s="84"/>
      <c r="C12" s="31"/>
      <c r="D12" s="31"/>
      <c r="E12" s="66"/>
      <c r="F12" s="28"/>
    </row>
    <row r="13" s="29" customFormat="1" ht="5.25" customHeight="1">
      <c r="B13" s="79"/>
    </row>
    <row r="14" spans="1:5" s="29" customFormat="1" ht="12">
      <c r="A14" s="47" t="s">
        <v>148</v>
      </c>
      <c r="B14" s="78">
        <f>'[3]BS'!$C10</f>
        <v>3827435</v>
      </c>
      <c r="C14" s="34"/>
      <c r="D14" s="34"/>
      <c r="E14" s="164">
        <v>3817976</v>
      </c>
    </row>
    <row r="15" spans="1:5" s="29" customFormat="1" ht="12">
      <c r="A15" s="47" t="s">
        <v>333</v>
      </c>
      <c r="B15" s="78">
        <f>'[3]BS'!$C12</f>
        <v>240347</v>
      </c>
      <c r="C15" s="34"/>
      <c r="D15" s="34"/>
      <c r="E15" s="164">
        <v>231379</v>
      </c>
    </row>
    <row r="16" spans="1:5" s="29" customFormat="1" ht="12">
      <c r="A16" s="47" t="s">
        <v>113</v>
      </c>
      <c r="B16" s="78">
        <f>'[3]BS'!$C14</f>
        <v>536906</v>
      </c>
      <c r="C16" s="34"/>
      <c r="D16" s="34"/>
      <c r="E16" s="164">
        <v>534243</v>
      </c>
    </row>
    <row r="17" spans="1:5" s="29" customFormat="1" ht="12">
      <c r="A17" s="47" t="s">
        <v>133</v>
      </c>
      <c r="B17" s="78">
        <f>'[3]BS'!$C13</f>
        <v>32662</v>
      </c>
      <c r="C17" s="34"/>
      <c r="D17" s="34"/>
      <c r="E17" s="164">
        <v>31363</v>
      </c>
    </row>
    <row r="18" spans="1:5" s="29" customFormat="1" ht="12">
      <c r="A18" s="47" t="s">
        <v>114</v>
      </c>
      <c r="B18" s="78">
        <f>'[3]BS'!$C15</f>
        <v>666121</v>
      </c>
      <c r="C18" s="34"/>
      <c r="D18" s="34"/>
      <c r="E18" s="164">
        <v>650029</v>
      </c>
    </row>
    <row r="19" spans="1:5" s="29" customFormat="1" ht="12">
      <c r="A19" s="47" t="s">
        <v>207</v>
      </c>
      <c r="B19" s="78">
        <f>'[3]BS'!$C$17</f>
        <v>42384</v>
      </c>
      <c r="C19" s="34"/>
      <c r="D19" s="34"/>
      <c r="E19" s="164">
        <v>35218</v>
      </c>
    </row>
    <row r="20" spans="1:5" s="29" customFormat="1" ht="12">
      <c r="A20" s="47" t="s">
        <v>130</v>
      </c>
      <c r="B20" s="78">
        <f>'[3]BS'!$C$18</f>
        <v>436888</v>
      </c>
      <c r="C20" s="34"/>
      <c r="D20" s="34"/>
      <c r="E20" s="164">
        <v>415565</v>
      </c>
    </row>
    <row r="21" spans="1:5" s="29" customFormat="1" ht="12">
      <c r="A21" s="47" t="s">
        <v>115</v>
      </c>
      <c r="B21" s="78"/>
      <c r="C21" s="34"/>
      <c r="D21" s="34"/>
      <c r="E21" s="34"/>
    </row>
    <row r="22" spans="1:5" s="29" customFormat="1" ht="12">
      <c r="A22" s="46" t="s">
        <v>116</v>
      </c>
      <c r="B22" s="85">
        <f>'[3]BS'!$C21</f>
        <v>316388</v>
      </c>
      <c r="C22" s="34"/>
      <c r="D22" s="34"/>
      <c r="E22" s="165">
        <v>345466</v>
      </c>
    </row>
    <row r="23" spans="1:5" s="29" customFormat="1" ht="12">
      <c r="A23" s="46" t="s">
        <v>150</v>
      </c>
      <c r="B23" s="86">
        <f>'[3]BS'!$C22</f>
        <v>453944</v>
      </c>
      <c r="C23" s="34"/>
      <c r="D23" s="34"/>
      <c r="E23" s="166">
        <v>458077</v>
      </c>
    </row>
    <row r="24" spans="1:5" s="29" customFormat="1" ht="12">
      <c r="A24" s="46" t="s">
        <v>253</v>
      </c>
      <c r="B24" s="86">
        <f>SUM('[3]BS'!$C$23:$C$26)</f>
        <v>650389</v>
      </c>
      <c r="C24" s="34"/>
      <c r="D24" s="34"/>
      <c r="E24" s="166">
        <v>564822</v>
      </c>
    </row>
    <row r="25" spans="1:5" s="29" customFormat="1" ht="12">
      <c r="A25" s="46" t="s">
        <v>149</v>
      </c>
      <c r="B25" s="86">
        <f>'[3]BS'!$C$27</f>
        <v>3502</v>
      </c>
      <c r="C25" s="34"/>
      <c r="D25" s="34"/>
      <c r="E25" s="166">
        <v>2064</v>
      </c>
    </row>
    <row r="26" spans="1:5" s="29" customFormat="1" ht="12">
      <c r="A26" s="46" t="s">
        <v>167</v>
      </c>
      <c r="B26" s="86">
        <f>'[3]BS'!$C$28</f>
        <v>33649</v>
      </c>
      <c r="C26" s="34"/>
      <c r="D26" s="34"/>
      <c r="E26" s="166">
        <v>44649</v>
      </c>
    </row>
    <row r="27" spans="1:5" s="29" customFormat="1" ht="12">
      <c r="A27" s="46" t="s">
        <v>117</v>
      </c>
      <c r="B27" s="86">
        <f>'[3]BS'!$C$29</f>
        <v>174001</v>
      </c>
      <c r="C27" s="34"/>
      <c r="D27" s="34"/>
      <c r="E27" s="166">
        <v>218659</v>
      </c>
    </row>
    <row r="28" spans="1:5" s="29" customFormat="1" ht="12">
      <c r="A28" s="46" t="s">
        <v>118</v>
      </c>
      <c r="B28" s="86">
        <f>'[3]BS'!$C$30</f>
        <v>235971</v>
      </c>
      <c r="C28" s="34"/>
      <c r="D28" s="34"/>
      <c r="E28" s="166">
        <v>236524</v>
      </c>
    </row>
    <row r="29" spans="2:5" s="29" customFormat="1" ht="12">
      <c r="B29" s="87">
        <f>SUM(B22:B28)</f>
        <v>1867844</v>
      </c>
      <c r="C29" s="34"/>
      <c r="D29" s="34"/>
      <c r="E29" s="101">
        <f>SUM(E22:E28)</f>
        <v>1870261</v>
      </c>
    </row>
    <row r="30" spans="1:5" s="29" customFormat="1" ht="12">
      <c r="A30" s="47" t="s">
        <v>119</v>
      </c>
      <c r="B30" s="86"/>
      <c r="C30" s="34"/>
      <c r="D30" s="34"/>
      <c r="E30" s="48"/>
    </row>
    <row r="31" spans="1:5" s="29" customFormat="1" ht="12">
      <c r="A31" s="46" t="s">
        <v>254</v>
      </c>
      <c r="B31" s="86">
        <f>SUM('[3]BS'!$C$33:$C$36)</f>
        <v>572650</v>
      </c>
      <c r="C31" s="34"/>
      <c r="D31" s="34"/>
      <c r="E31" s="166">
        <v>533704</v>
      </c>
    </row>
    <row r="32" spans="1:5" s="29" customFormat="1" ht="12">
      <c r="A32" s="46" t="s">
        <v>120</v>
      </c>
      <c r="B32" s="86">
        <f>'[3]BS'!$C$37</f>
        <v>21147</v>
      </c>
      <c r="C32" s="34"/>
      <c r="D32" s="34"/>
      <c r="E32" s="166">
        <v>12148</v>
      </c>
    </row>
    <row r="33" spans="1:5" s="29" customFormat="1" ht="12">
      <c r="A33" s="46" t="s">
        <v>121</v>
      </c>
      <c r="B33" s="86">
        <f>'[3]BS'!$C$38</f>
        <v>440804</v>
      </c>
      <c r="C33" s="34"/>
      <c r="D33" s="34"/>
      <c r="E33" s="166">
        <v>327054</v>
      </c>
    </row>
    <row r="34" spans="1:5" s="29" customFormat="1" ht="12">
      <c r="A34" s="46" t="s">
        <v>122</v>
      </c>
      <c r="B34" s="86">
        <f>'[3]BS'!$C$39</f>
        <v>31288</v>
      </c>
      <c r="C34" s="34"/>
      <c r="D34" s="34"/>
      <c r="E34" s="166">
        <v>23536</v>
      </c>
    </row>
    <row r="35" spans="2:5" s="29" customFormat="1" ht="12">
      <c r="B35" s="87">
        <f>SUM(B31:B34)</f>
        <v>1065889</v>
      </c>
      <c r="C35" s="34"/>
      <c r="D35" s="34"/>
      <c r="E35" s="101">
        <f>SUM(E31:E34)</f>
        <v>896442</v>
      </c>
    </row>
    <row r="36" spans="1:5" s="29" customFormat="1" ht="12">
      <c r="A36" s="47" t="s">
        <v>280</v>
      </c>
      <c r="B36" s="88">
        <f>B29-B35</f>
        <v>801955</v>
      </c>
      <c r="C36" s="34"/>
      <c r="D36" s="34"/>
      <c r="E36" s="102">
        <f>E29-E35</f>
        <v>973819</v>
      </c>
    </row>
    <row r="37" spans="2:5" s="29" customFormat="1" ht="12.75" thickBot="1">
      <c r="B37" s="89">
        <f>SUM(B14:B20)+B36</f>
        <v>6584698</v>
      </c>
      <c r="C37" s="34"/>
      <c r="D37" s="34"/>
      <c r="E37" s="103">
        <f>SUM(E14:E20)+E36</f>
        <v>6689592</v>
      </c>
    </row>
    <row r="38" spans="2:5" s="29" customFormat="1" ht="12">
      <c r="B38" s="78"/>
      <c r="C38" s="34"/>
      <c r="D38" s="34"/>
      <c r="E38" s="34"/>
    </row>
    <row r="39" spans="1:5" s="29" customFormat="1" ht="12">
      <c r="A39" s="169" t="s">
        <v>123</v>
      </c>
      <c r="B39" s="78">
        <f>'[3]BS'!$C$44</f>
        <v>541717</v>
      </c>
      <c r="C39" s="34"/>
      <c r="D39" s="34"/>
      <c r="E39" s="164">
        <v>540400</v>
      </c>
    </row>
    <row r="40" spans="1:5" s="29" customFormat="1" ht="12">
      <c r="A40" s="169" t="s">
        <v>28</v>
      </c>
      <c r="B40" s="78">
        <f>SUM('[3]BS'!$C$45:$C$52)</f>
        <v>3054339</v>
      </c>
      <c r="C40" s="34"/>
      <c r="D40" s="34"/>
      <c r="E40" s="164">
        <v>2989792</v>
      </c>
    </row>
    <row r="41" spans="1:7" s="29" customFormat="1" ht="12">
      <c r="A41" s="47" t="s">
        <v>151</v>
      </c>
      <c r="B41" s="168">
        <f>SUM(B39:B40)</f>
        <v>3596056</v>
      </c>
      <c r="C41" s="34"/>
      <c r="D41" s="34"/>
      <c r="E41" s="278">
        <f>SUM(E39:E40)</f>
        <v>3530192</v>
      </c>
      <c r="G41" s="105"/>
    </row>
    <row r="42" spans="1:5" s="29" customFormat="1" ht="12">
      <c r="A42" s="47" t="s">
        <v>127</v>
      </c>
      <c r="B42" s="78">
        <f>'[3]BS'!$C$54</f>
        <v>1124397</v>
      </c>
      <c r="C42" s="34"/>
      <c r="D42" s="34"/>
      <c r="E42" s="164">
        <v>1195425</v>
      </c>
    </row>
    <row r="43" spans="1:5" s="29" customFormat="1" ht="12">
      <c r="A43" s="47" t="s">
        <v>128</v>
      </c>
      <c r="B43" s="78">
        <f>'[3]BS'!$C$55</f>
        <v>1445758</v>
      </c>
      <c r="C43" s="34"/>
      <c r="D43" s="34"/>
      <c r="E43" s="164">
        <v>1553991</v>
      </c>
    </row>
    <row r="44" spans="1:5" s="29" customFormat="1" ht="12">
      <c r="A44" s="47" t="s">
        <v>129</v>
      </c>
      <c r="B44" s="78">
        <f>'[3]BS'!$C$56</f>
        <v>86386</v>
      </c>
      <c r="C44" s="34"/>
      <c r="D44" s="34"/>
      <c r="E44" s="164">
        <v>80103</v>
      </c>
    </row>
    <row r="45" spans="1:5" s="29" customFormat="1" ht="12">
      <c r="A45" s="47" t="s">
        <v>242</v>
      </c>
      <c r="B45" s="78">
        <f>'[3]BS'!$C$57</f>
        <v>332101</v>
      </c>
      <c r="C45" s="34"/>
      <c r="D45" s="34"/>
      <c r="E45" s="164">
        <v>329881</v>
      </c>
    </row>
    <row r="46" spans="2:7" s="29" customFormat="1" ht="12.75" thickBot="1">
      <c r="B46" s="89">
        <f>SUM(B41:B45)</f>
        <v>6584698</v>
      </c>
      <c r="C46" s="34"/>
      <c r="D46" s="34"/>
      <c r="E46" s="103">
        <f>SUM(E41:E45)</f>
        <v>6689592</v>
      </c>
      <c r="G46" s="105"/>
    </row>
    <row r="47" spans="2:5" s="29" customFormat="1" ht="5.25" customHeight="1">
      <c r="B47" s="78"/>
      <c r="C47" s="34"/>
      <c r="D47" s="34"/>
      <c r="E47" s="34"/>
    </row>
    <row r="48" s="29" customFormat="1" ht="12"/>
    <row r="49" spans="1:5" ht="12.75">
      <c r="A49" s="47" t="s">
        <v>25</v>
      </c>
      <c r="B49" s="65">
        <f>(B41-B20-'[3]Assoc'!$C$39)/((B39*2)-36624)</f>
        <v>3.0502201927761483</v>
      </c>
      <c r="C49" s="34"/>
      <c r="D49" s="34"/>
      <c r="E49" s="167">
        <v>3.0157856529933653</v>
      </c>
    </row>
    <row r="51" spans="2:5" ht="12.75">
      <c r="B51" s="20"/>
      <c r="C51" s="6"/>
      <c r="D51" s="6"/>
      <c r="E51" s="6"/>
    </row>
    <row r="52" spans="1:7" ht="12.75">
      <c r="A52" s="361" t="s">
        <v>237</v>
      </c>
      <c r="B52" s="361"/>
      <c r="C52" s="361"/>
      <c r="D52" s="361"/>
      <c r="E52" s="361"/>
      <c r="F52" s="361"/>
      <c r="G52" s="361"/>
    </row>
    <row r="53" spans="1:8" ht="24.75" customHeight="1">
      <c r="A53" s="361"/>
      <c r="B53" s="361"/>
      <c r="C53" s="361"/>
      <c r="D53" s="361"/>
      <c r="E53" s="361"/>
      <c r="F53" s="361"/>
      <c r="G53" s="361"/>
      <c r="H53" s="176"/>
    </row>
    <row r="54" spans="2:5" ht="12.75">
      <c r="B54" s="20"/>
      <c r="C54" s="6"/>
      <c r="D54" s="6"/>
      <c r="E54" s="6"/>
    </row>
    <row r="55" spans="2:5" ht="12.75">
      <c r="B55" s="20"/>
      <c r="C55" s="6"/>
      <c r="D55" s="6"/>
      <c r="E55" s="6"/>
    </row>
    <row r="56" ht="27" customHeight="1">
      <c r="H56" s="176"/>
    </row>
    <row r="57" spans="2:5" ht="12.75">
      <c r="B57" s="20"/>
      <c r="C57" s="6"/>
      <c r="D57" s="6"/>
      <c r="E57" s="6"/>
    </row>
    <row r="58" ht="27" customHeight="1"/>
    <row r="59" spans="2:5" ht="12.75">
      <c r="B59" s="20"/>
      <c r="C59" s="6"/>
      <c r="D59" s="6"/>
      <c r="E59" s="6"/>
    </row>
    <row r="60" spans="2:5" ht="12.75">
      <c r="B60" s="20"/>
      <c r="C60" s="6"/>
      <c r="D60" s="6"/>
      <c r="E60" s="6"/>
    </row>
    <row r="61" spans="2:5" ht="12.75">
      <c r="B61" s="20"/>
      <c r="C61" s="6"/>
      <c r="D61" s="6"/>
      <c r="E61" s="6"/>
    </row>
    <row r="62" spans="2:5" ht="12.75">
      <c r="B62" s="20"/>
      <c r="C62" s="6"/>
      <c r="D62" s="6"/>
      <c r="E62" s="6"/>
    </row>
    <row r="63" spans="2:5" ht="12.75">
      <c r="B63" s="20"/>
      <c r="C63" s="6"/>
      <c r="D63" s="6"/>
      <c r="E63" s="6"/>
    </row>
    <row r="64" spans="2:5" ht="12.75">
      <c r="B64" s="20"/>
      <c r="C64" s="6"/>
      <c r="D64" s="6"/>
      <c r="E64" s="6"/>
    </row>
    <row r="65" spans="2:5" ht="12.75">
      <c r="B65" s="20"/>
      <c r="C65" s="6"/>
      <c r="D65" s="6"/>
      <c r="E65" s="6"/>
    </row>
    <row r="66" spans="2:5" ht="12.75">
      <c r="B66" s="20"/>
      <c r="C66" s="6"/>
      <c r="D66" s="6"/>
      <c r="E66" s="6"/>
    </row>
    <row r="67" spans="2:5" ht="12.75">
      <c r="B67" s="20"/>
      <c r="C67" s="6"/>
      <c r="D67" s="6"/>
      <c r="E67" s="6"/>
    </row>
    <row r="68" spans="2:5" ht="12.75">
      <c r="B68" s="20"/>
      <c r="C68" s="6"/>
      <c r="D68" s="6"/>
      <c r="E68" s="6"/>
    </row>
    <row r="69" spans="2:5" ht="12.75">
      <c r="B69" s="20"/>
      <c r="C69" s="6"/>
      <c r="D69" s="6"/>
      <c r="E69" s="6"/>
    </row>
    <row r="70" spans="2:5" ht="12.75">
      <c r="B70" s="20"/>
      <c r="C70" s="6"/>
      <c r="D70" s="6"/>
      <c r="E70" s="6"/>
    </row>
    <row r="71" spans="2:5" ht="12.75">
      <c r="B71" s="20"/>
      <c r="C71" s="6"/>
      <c r="D71" s="6"/>
      <c r="E71" s="6"/>
    </row>
    <row r="72" spans="2:5" ht="12.75">
      <c r="B72" s="20"/>
      <c r="C72" s="6"/>
      <c r="D72" s="6"/>
      <c r="E72" s="6"/>
    </row>
    <row r="73" spans="2:5" ht="12.75">
      <c r="B73" s="20"/>
      <c r="C73" s="6"/>
      <c r="D73" s="6"/>
      <c r="E73" s="6"/>
    </row>
    <row r="74" spans="2:5" ht="12.75">
      <c r="B74" s="20"/>
      <c r="C74" s="6"/>
      <c r="D74" s="6"/>
      <c r="E74" s="6"/>
    </row>
    <row r="75" spans="2:5" ht="12.75">
      <c r="B75" s="20"/>
      <c r="C75" s="6"/>
      <c r="D75" s="6"/>
      <c r="E75" s="6"/>
    </row>
    <row r="76" spans="2:5" ht="12.75">
      <c r="B76" s="20"/>
      <c r="C76" s="6"/>
      <c r="D76" s="6"/>
      <c r="E76" s="6"/>
    </row>
    <row r="77" spans="2:5" ht="12.75">
      <c r="B77" s="20"/>
      <c r="C77" s="6"/>
      <c r="D77" s="6"/>
      <c r="E77" s="6"/>
    </row>
    <row r="78" spans="2:5" ht="12.75">
      <c r="B78" s="20"/>
      <c r="C78" s="6"/>
      <c r="D78" s="6"/>
      <c r="E78" s="6"/>
    </row>
  </sheetData>
  <mergeCells count="3">
    <mergeCell ref="A1:H1"/>
    <mergeCell ref="A2:H2"/>
    <mergeCell ref="A52:G53"/>
  </mergeCells>
  <printOptions/>
  <pageMargins left="0.91" right="0.48" top="1.2" bottom="1.17" header="0.38" footer="0.98"/>
  <pageSetup horizontalDpi="300" verticalDpi="300" orientation="portrait" paperSize="9" scale="95" r:id="rId1"/>
  <headerFooter alignWithMargins="0">
    <oddFooter>&amp;C&amp;"Times New Roman,Regular"&amp;7- Page &amp;P+1 -</oddFooter>
  </headerFooter>
</worksheet>
</file>

<file path=xl/worksheets/sheet3.xml><?xml version="1.0" encoding="utf-8"?>
<worksheet xmlns="http://schemas.openxmlformats.org/spreadsheetml/2006/main" xmlns:r="http://schemas.openxmlformats.org/officeDocument/2006/relationships">
  <dimension ref="A1:H48"/>
  <sheetViews>
    <sheetView showGridLines="0" workbookViewId="0" topLeftCell="A1">
      <selection activeCell="A1" sqref="A1:E1"/>
    </sheetView>
  </sheetViews>
  <sheetFormatPr defaultColWidth="9.140625" defaultRowHeight="12.75"/>
  <cols>
    <col min="1" max="1" width="5.57421875" style="170" customWidth="1"/>
    <col min="2" max="2" width="46.57421875" style="170" customWidth="1"/>
    <col min="3" max="3" width="13.7109375" style="170" customWidth="1"/>
    <col min="4" max="4" width="2.00390625" style="170" customWidth="1"/>
    <col min="5" max="5" width="13.7109375" style="170" customWidth="1"/>
    <col min="6" max="6" width="8.00390625" style="170" customWidth="1"/>
    <col min="7" max="7" width="4.8515625" style="170" customWidth="1"/>
    <col min="8" max="16384" width="8.00390625" style="170" customWidth="1"/>
  </cols>
  <sheetData>
    <row r="1" spans="1:8" ht="18.75">
      <c r="A1" s="357" t="s">
        <v>105</v>
      </c>
      <c r="B1" s="357"/>
      <c r="C1" s="357"/>
      <c r="D1" s="357"/>
      <c r="E1" s="357"/>
      <c r="F1" s="7"/>
      <c r="G1" s="7"/>
      <c r="H1" s="7"/>
    </row>
    <row r="2" spans="1:8" ht="11.25">
      <c r="A2" s="359" t="s">
        <v>19</v>
      </c>
      <c r="B2" s="359"/>
      <c r="C2" s="359"/>
      <c r="D2" s="359"/>
      <c r="E2" s="359"/>
      <c r="F2" s="359"/>
      <c r="G2" s="41"/>
      <c r="H2" s="41"/>
    </row>
    <row r="3" spans="1:8" ht="12.75">
      <c r="A3" s="1"/>
      <c r="B3" s="1"/>
      <c r="C3" s="1"/>
      <c r="D3" s="19"/>
      <c r="E3" s="1"/>
      <c r="F3" s="1"/>
      <c r="G3" s="19"/>
      <c r="H3" s="3"/>
    </row>
    <row r="4" spans="1:8" ht="14.25">
      <c r="A4" s="9" t="str">
        <f>'IS'!A4</f>
        <v>Interim report for the financial period ended 30 September 2003</v>
      </c>
      <c r="B4" s="9"/>
      <c r="C4" s="1"/>
      <c r="D4" s="19"/>
      <c r="E4" s="1"/>
      <c r="F4" s="1"/>
      <c r="G4" s="19"/>
      <c r="H4" s="3"/>
    </row>
    <row r="5" spans="1:8" ht="12.75">
      <c r="A5" s="10" t="s">
        <v>137</v>
      </c>
      <c r="B5" s="10"/>
      <c r="C5" s="1"/>
      <c r="D5" s="19"/>
      <c r="E5" s="1"/>
      <c r="F5" s="1"/>
      <c r="G5" s="19"/>
      <c r="H5" s="3"/>
    </row>
    <row r="6" spans="1:8" ht="12.75">
      <c r="A6" s="2"/>
      <c r="B6" s="2"/>
      <c r="C6" s="2"/>
      <c r="D6" s="74"/>
      <c r="E6" s="2"/>
      <c r="F6" s="2"/>
      <c r="G6" s="74"/>
      <c r="H6" s="4"/>
    </row>
    <row r="7" spans="1:8" ht="12.75">
      <c r="A7" s="3" t="s">
        <v>180</v>
      </c>
      <c r="B7" s="3"/>
      <c r="C7" s="1"/>
      <c r="D7" s="19"/>
      <c r="E7" s="1"/>
      <c r="F7" s="1"/>
      <c r="G7" s="19"/>
      <c r="H7" s="1"/>
    </row>
    <row r="9" spans="1:5" s="193" customFormat="1" ht="24" customHeight="1">
      <c r="A9" s="192"/>
      <c r="B9" s="192"/>
      <c r="C9" s="94" t="str">
        <f>Sheet1!B6&amp;" Months Ended"</f>
        <v>3 Months Ended</v>
      </c>
      <c r="E9" s="290" t="s">
        <v>292</v>
      </c>
    </row>
    <row r="10" spans="1:5" s="171" customFormat="1" ht="12">
      <c r="A10" s="47"/>
      <c r="B10" s="47"/>
      <c r="C10" s="76">
        <f>Sheet1!B9</f>
        <v>37894</v>
      </c>
      <c r="E10" s="76">
        <v>37529</v>
      </c>
    </row>
    <row r="11" spans="1:5" s="171" customFormat="1" ht="12">
      <c r="A11" s="47"/>
      <c r="B11" s="47"/>
      <c r="C11" s="77" t="s">
        <v>21</v>
      </c>
      <c r="E11" s="77" t="s">
        <v>21</v>
      </c>
    </row>
    <row r="12" spans="1:5" s="171" customFormat="1" ht="12">
      <c r="A12" s="47"/>
      <c r="B12" s="47"/>
      <c r="C12" s="164"/>
      <c r="E12" s="30"/>
    </row>
    <row r="13" spans="1:5" s="171" customFormat="1" ht="12">
      <c r="A13" s="47" t="s">
        <v>209</v>
      </c>
      <c r="B13" s="47"/>
      <c r="C13" s="164"/>
      <c r="E13" s="164"/>
    </row>
    <row r="14" spans="1:5" s="171" customFormat="1" ht="12">
      <c r="A14" s="29" t="s">
        <v>162</v>
      </c>
      <c r="B14" s="29"/>
      <c r="C14" s="78">
        <f>'[5]Statement'!$B$6</f>
        <v>253270</v>
      </c>
      <c r="E14" s="164">
        <v>194873</v>
      </c>
    </row>
    <row r="15" spans="1:5" s="171" customFormat="1" ht="12">
      <c r="A15" s="29" t="s">
        <v>238</v>
      </c>
      <c r="B15" s="29"/>
      <c r="C15" s="78">
        <f>SUM('[5]Statement'!$B$9:$B$25)</f>
        <v>51982</v>
      </c>
      <c r="E15" s="164">
        <v>19936</v>
      </c>
    </row>
    <row r="16" spans="1:5" s="171" customFormat="1" ht="12">
      <c r="A16" s="29" t="s">
        <v>176</v>
      </c>
      <c r="B16" s="29"/>
      <c r="C16" s="168">
        <f>SUM(C14:C15)</f>
        <v>305252</v>
      </c>
      <c r="D16" s="173"/>
      <c r="E16" s="278">
        <f>SUM(E14:E15)</f>
        <v>214809</v>
      </c>
    </row>
    <row r="17" spans="1:5" s="171" customFormat="1" ht="12">
      <c r="A17" s="29" t="s">
        <v>239</v>
      </c>
      <c r="B17" s="29"/>
      <c r="C17" s="90">
        <f>SUM('[5]Statement'!$B$27:$B$33)+1</f>
        <v>-6389</v>
      </c>
      <c r="D17" s="173"/>
      <c r="E17" s="279">
        <v>-86116</v>
      </c>
    </row>
    <row r="18" spans="1:5" s="171" customFormat="1" ht="12">
      <c r="A18" s="174" t="s">
        <v>177</v>
      </c>
      <c r="B18" s="174"/>
      <c r="C18" s="168">
        <f>SUM(C16:C17)</f>
        <v>298863</v>
      </c>
      <c r="E18" s="278">
        <f>SUM(E16:E17)</f>
        <v>128693</v>
      </c>
    </row>
    <row r="19" spans="1:5" s="171" customFormat="1" ht="12">
      <c r="A19" s="174" t="s">
        <v>281</v>
      </c>
      <c r="B19" s="174"/>
      <c r="C19" s="78">
        <f>SUM('[5]Statement'!$B$35:$B$36)</f>
        <v>-1</v>
      </c>
      <c r="E19" s="164">
        <v>82</v>
      </c>
    </row>
    <row r="20" spans="1:5" s="171" customFormat="1" ht="12">
      <c r="A20" s="174" t="s">
        <v>210</v>
      </c>
      <c r="B20" s="174"/>
      <c r="C20" s="78">
        <f>'[5]Statement'!$B$37</f>
        <v>-46700</v>
      </c>
      <c r="E20" s="164">
        <v>-27037</v>
      </c>
    </row>
    <row r="21" spans="1:5" s="171" customFormat="1" ht="12.75" thickBot="1">
      <c r="A21" s="169" t="s">
        <v>264</v>
      </c>
      <c r="B21" s="169"/>
      <c r="C21" s="89">
        <f>SUM(C18:C20)</f>
        <v>252162</v>
      </c>
      <c r="E21" s="103">
        <f>SUM(E18:E20)</f>
        <v>101738</v>
      </c>
    </row>
    <row r="22" spans="1:5" s="171" customFormat="1" ht="12">
      <c r="A22" s="29"/>
      <c r="B22" s="29"/>
      <c r="C22" s="78"/>
      <c r="E22" s="164"/>
    </row>
    <row r="23" spans="1:5" s="171" customFormat="1" ht="12">
      <c r="A23" s="47" t="s">
        <v>184</v>
      </c>
      <c r="B23" s="47"/>
      <c r="C23" s="78"/>
      <c r="E23" s="164"/>
    </row>
    <row r="24" spans="1:5" s="171" customFormat="1" ht="12">
      <c r="A24" s="174" t="s">
        <v>181</v>
      </c>
      <c r="B24" s="172"/>
      <c r="C24" s="78">
        <f>'[5]Statement'!$B$47-1</f>
        <v>-105011</v>
      </c>
      <c r="E24" s="164">
        <v>26857</v>
      </c>
    </row>
    <row r="25" spans="1:5" s="171" customFormat="1" ht="12">
      <c r="A25" s="174" t="s">
        <v>241</v>
      </c>
      <c r="B25" s="172"/>
      <c r="C25" s="78">
        <f>'[5]Statement'!$B$51+'[5]Statement'!$B$54</f>
        <v>-39972</v>
      </c>
      <c r="E25" s="164">
        <v>-41194</v>
      </c>
    </row>
    <row r="26" spans="1:5" s="171" customFormat="1" ht="12">
      <c r="A26" s="174" t="s">
        <v>182</v>
      </c>
      <c r="B26" s="172"/>
      <c r="C26" s="78">
        <f>'[5]Statement'!$B$50+'[5]Statement'!$B$52+'[5]Statement'!$B$53</f>
        <v>-20583</v>
      </c>
      <c r="E26" s="164">
        <v>-4360</v>
      </c>
    </row>
    <row r="27" spans="1:5" s="171" customFormat="1" ht="12.75" thickBot="1">
      <c r="A27" s="169" t="s">
        <v>265</v>
      </c>
      <c r="B27" s="47"/>
      <c r="C27" s="89">
        <f>SUM(C24:C26)</f>
        <v>-165566</v>
      </c>
      <c r="E27" s="103">
        <f>SUM(E24:E26)</f>
        <v>-18697</v>
      </c>
    </row>
    <row r="28" spans="1:5" s="171" customFormat="1" ht="12">
      <c r="A28" s="29"/>
      <c r="B28" s="29"/>
      <c r="C28" s="78"/>
      <c r="E28" s="164"/>
    </row>
    <row r="29" spans="1:5" s="171" customFormat="1" ht="12">
      <c r="A29" s="47" t="s">
        <v>185</v>
      </c>
      <c r="B29" s="47"/>
      <c r="C29" s="78"/>
      <c r="E29" s="164"/>
    </row>
    <row r="30" spans="1:5" s="171" customFormat="1" ht="12">
      <c r="A30" s="29" t="s">
        <v>257</v>
      </c>
      <c r="B30" s="47"/>
      <c r="C30" s="78">
        <f>'[5]Statement'!$B$64</f>
        <v>-104649</v>
      </c>
      <c r="E30" s="164">
        <v>0</v>
      </c>
    </row>
    <row r="31" spans="1:5" s="171" customFormat="1" ht="12">
      <c r="A31" s="29" t="s">
        <v>258</v>
      </c>
      <c r="B31" s="29"/>
      <c r="C31" s="78">
        <f>'[5]Statement'!$B$62</f>
        <v>-37080</v>
      </c>
      <c r="E31" s="164">
        <v>-16690</v>
      </c>
    </row>
    <row r="32" spans="1:5" s="171" customFormat="1" ht="12">
      <c r="A32" s="29" t="s">
        <v>256</v>
      </c>
      <c r="B32" s="29"/>
      <c r="C32" s="78">
        <f>'[5]Statement'!$B$60</f>
        <v>8426</v>
      </c>
      <c r="E32" s="164">
        <v>33334</v>
      </c>
    </row>
    <row r="33" spans="1:5" s="171" customFormat="1" ht="12">
      <c r="A33" s="29" t="s">
        <v>277</v>
      </c>
      <c r="B33" s="29"/>
      <c r="C33" s="78">
        <f>'[5]Statement'!$B$61</f>
        <v>358</v>
      </c>
      <c r="E33" s="164">
        <v>0</v>
      </c>
    </row>
    <row r="34" spans="1:5" s="171" customFormat="1" ht="12">
      <c r="A34" s="29" t="s">
        <v>183</v>
      </c>
      <c r="B34" s="29"/>
      <c r="C34" s="78">
        <f>'[5]Statement'!$B$63+'[5]Statement'!$B$65+'[5]Statement'!$B$66</f>
        <v>-19610</v>
      </c>
      <c r="E34" s="164">
        <v>-109817</v>
      </c>
    </row>
    <row r="35" spans="1:5" s="171" customFormat="1" ht="12.75" thickBot="1">
      <c r="A35" s="169" t="s">
        <v>315</v>
      </c>
      <c r="B35" s="47"/>
      <c r="C35" s="89">
        <f>SUM(C30:C34)</f>
        <v>-152555</v>
      </c>
      <c r="D35" s="173"/>
      <c r="E35" s="103">
        <f>SUM(E30:E34)</f>
        <v>-93173</v>
      </c>
    </row>
    <row r="36" spans="1:5" s="171" customFormat="1" ht="12">
      <c r="A36" s="29"/>
      <c r="B36" s="29"/>
      <c r="C36" s="78"/>
      <c r="E36" s="164"/>
    </row>
    <row r="37" spans="1:5" s="171" customFormat="1" ht="12">
      <c r="A37" s="47" t="s">
        <v>306</v>
      </c>
      <c r="B37" s="47"/>
      <c r="C37" s="78">
        <f>C21+C27+C35</f>
        <v>-65959</v>
      </c>
      <c r="E37" s="164">
        <f>E21+E27+E35</f>
        <v>-10132</v>
      </c>
    </row>
    <row r="38" spans="1:5" s="171" customFormat="1" ht="12">
      <c r="A38" s="47" t="s">
        <v>178</v>
      </c>
      <c r="B38" s="47"/>
      <c r="C38" s="78">
        <f>'[5]Statement'!$B$70</f>
        <v>486684</v>
      </c>
      <c r="E38" s="164">
        <v>451526</v>
      </c>
    </row>
    <row r="39" spans="1:5" s="171" customFormat="1" ht="12">
      <c r="A39" s="47" t="s">
        <v>268</v>
      </c>
      <c r="B39" s="47"/>
      <c r="C39" s="78">
        <v>749</v>
      </c>
      <c r="E39" s="164">
        <v>0</v>
      </c>
    </row>
    <row r="40" spans="1:5" s="171" customFormat="1" ht="12.75" thickBot="1">
      <c r="A40" s="47" t="s">
        <v>179</v>
      </c>
      <c r="B40" s="47"/>
      <c r="C40" s="89">
        <f>SUM(C37:C39)</f>
        <v>421474</v>
      </c>
      <c r="E40" s="103">
        <f>SUM(E37:E39)</f>
        <v>441394</v>
      </c>
    </row>
    <row r="44" spans="1:2" ht="11.25">
      <c r="A44" s="175"/>
      <c r="B44" s="175"/>
    </row>
    <row r="45" spans="1:8" s="178" customFormat="1" ht="27.75" customHeight="1">
      <c r="A45" s="177"/>
      <c r="B45" s="362"/>
      <c r="C45" s="362"/>
      <c r="D45" s="362"/>
      <c r="E45" s="177"/>
      <c r="F45" s="177"/>
      <c r="G45" s="177"/>
      <c r="H45" s="177"/>
    </row>
    <row r="47" ht="26.25" customHeight="1"/>
    <row r="48" spans="1:7" ht="27.75" customHeight="1">
      <c r="A48" s="361" t="s">
        <v>237</v>
      </c>
      <c r="B48" s="361"/>
      <c r="C48" s="361"/>
      <c r="D48" s="361"/>
      <c r="E48" s="361"/>
      <c r="F48" s="176"/>
      <c r="G48" s="176"/>
    </row>
  </sheetData>
  <mergeCells count="4">
    <mergeCell ref="B45:D45"/>
    <mergeCell ref="A1:E1"/>
    <mergeCell ref="A48:E48"/>
    <mergeCell ref="A2:F2"/>
  </mergeCells>
  <printOptions/>
  <pageMargins left="0.91" right="0.38" top="1.2" bottom="1.17" header="0.38" footer="1.1"/>
  <pageSetup horizontalDpi="300" verticalDpi="300" orientation="portrait" paperSize="9" r:id="rId1"/>
  <headerFooter alignWithMargins="0">
    <oddFooter>&amp;C&amp;"Times New Roman,Regular"&amp;7- Page &amp;P+2 -&amp;R
</oddFooter>
  </headerFooter>
</worksheet>
</file>

<file path=xl/worksheets/sheet4.xml><?xml version="1.0" encoding="utf-8"?>
<worksheet xmlns="http://schemas.openxmlformats.org/spreadsheetml/2006/main" xmlns:r="http://schemas.openxmlformats.org/officeDocument/2006/relationships">
  <dimension ref="A1:L33"/>
  <sheetViews>
    <sheetView showGridLines="0" workbookViewId="0" topLeftCell="A1">
      <selection activeCell="A1" sqref="A1:K1"/>
    </sheetView>
  </sheetViews>
  <sheetFormatPr defaultColWidth="9.140625" defaultRowHeight="12.75"/>
  <cols>
    <col min="1" max="1" width="4.8515625" style="170" customWidth="1"/>
    <col min="2" max="2" width="13.57421875" style="170" customWidth="1"/>
    <col min="3" max="3" width="7.7109375" style="170" customWidth="1"/>
    <col min="4" max="4" width="7.57421875" style="170" customWidth="1"/>
    <col min="5" max="5" width="9.00390625" style="170" customWidth="1"/>
    <col min="6" max="6" width="7.8515625" style="170" customWidth="1"/>
    <col min="7" max="7" width="8.421875" style="170" customWidth="1"/>
    <col min="8" max="8" width="9.57421875" style="170" customWidth="1"/>
    <col min="9" max="9" width="9.7109375" style="170" customWidth="1"/>
    <col min="10" max="10" width="8.140625" style="170" customWidth="1"/>
    <col min="11" max="11" width="9.8515625" style="170" customWidth="1"/>
    <col min="12" max="12" width="8.00390625" style="183" customWidth="1"/>
    <col min="13" max="16384" width="8.00390625" style="170" customWidth="1"/>
  </cols>
  <sheetData>
    <row r="1" spans="1:12" s="1" customFormat="1" ht="18.75">
      <c r="A1" s="357" t="s">
        <v>105</v>
      </c>
      <c r="B1" s="357"/>
      <c r="C1" s="357"/>
      <c r="D1" s="357"/>
      <c r="E1" s="357"/>
      <c r="F1" s="357"/>
      <c r="G1" s="357"/>
      <c r="H1" s="357"/>
      <c r="I1" s="357"/>
      <c r="J1" s="357"/>
      <c r="K1" s="357"/>
      <c r="L1" s="19"/>
    </row>
    <row r="2" spans="1:12" s="1" customFormat="1" ht="12.75">
      <c r="A2" s="359" t="s">
        <v>19</v>
      </c>
      <c r="B2" s="359"/>
      <c r="C2" s="359"/>
      <c r="D2" s="359"/>
      <c r="E2" s="359"/>
      <c r="F2" s="359"/>
      <c r="G2" s="359"/>
      <c r="H2" s="359"/>
      <c r="I2" s="359"/>
      <c r="J2" s="359"/>
      <c r="K2" s="359"/>
      <c r="L2" s="19"/>
    </row>
    <row r="3" spans="4:12" s="1" customFormat="1" ht="12.75">
      <c r="D3" s="19"/>
      <c r="G3" s="19"/>
      <c r="H3" s="3"/>
      <c r="L3" s="19"/>
    </row>
    <row r="4" spans="1:12" s="1" customFormat="1" ht="14.25">
      <c r="A4" s="9" t="str">
        <f>'IS'!A4</f>
        <v>Interim report for the financial period ended 30 September 2003</v>
      </c>
      <c r="B4" s="9"/>
      <c r="D4" s="19"/>
      <c r="G4" s="19"/>
      <c r="H4" s="3"/>
      <c r="L4" s="19"/>
    </row>
    <row r="5" spans="1:12" s="1" customFormat="1" ht="12.75">
      <c r="A5" s="10" t="s">
        <v>137</v>
      </c>
      <c r="B5" s="10"/>
      <c r="D5" s="19"/>
      <c r="G5" s="19"/>
      <c r="H5" s="3"/>
      <c r="L5" s="19"/>
    </row>
    <row r="6" spans="4:12" s="2" customFormat="1" ht="27" customHeight="1">
      <c r="D6" s="74"/>
      <c r="G6" s="74"/>
      <c r="H6" s="4"/>
      <c r="L6" s="74"/>
    </row>
    <row r="7" spans="1:12" s="1" customFormat="1" ht="12.75">
      <c r="A7" s="3" t="s">
        <v>188</v>
      </c>
      <c r="B7" s="3"/>
      <c r="D7" s="19"/>
      <c r="G7" s="19"/>
      <c r="L7" s="19"/>
    </row>
    <row r="8" ht="13.5" customHeight="1"/>
    <row r="9" spans="1:11" ht="16.5" customHeight="1">
      <c r="A9" s="76"/>
      <c r="B9" s="76"/>
      <c r="C9" s="282"/>
      <c r="D9" s="282"/>
      <c r="E9" s="282"/>
      <c r="F9" s="282"/>
      <c r="G9" s="282"/>
      <c r="H9" s="282"/>
      <c r="I9" s="282"/>
      <c r="J9" s="282"/>
      <c r="K9" s="282"/>
    </row>
    <row r="10" spans="1:12" s="179" customFormat="1" ht="48.75" customHeight="1">
      <c r="A10" s="15" t="s">
        <v>189</v>
      </c>
      <c r="B10" s="77"/>
      <c r="C10" s="289" t="s">
        <v>123</v>
      </c>
      <c r="D10" s="289" t="s">
        <v>124</v>
      </c>
      <c r="E10" s="289" t="s">
        <v>261</v>
      </c>
      <c r="F10" s="289" t="s">
        <v>125</v>
      </c>
      <c r="G10" s="289" t="s">
        <v>136</v>
      </c>
      <c r="H10" s="289" t="s">
        <v>186</v>
      </c>
      <c r="I10" s="289" t="s">
        <v>134</v>
      </c>
      <c r="J10" s="289" t="s">
        <v>126</v>
      </c>
      <c r="K10" s="289" t="s">
        <v>187</v>
      </c>
      <c r="L10" s="184"/>
    </row>
    <row r="11" spans="1:12" s="292" customFormat="1" ht="13.5" customHeight="1">
      <c r="A11" s="280" t="s">
        <v>294</v>
      </c>
      <c r="B11" s="280"/>
      <c r="C11" s="182">
        <v>540400</v>
      </c>
      <c r="D11" s="182">
        <v>764711</v>
      </c>
      <c r="E11" s="182">
        <v>82474</v>
      </c>
      <c r="F11" s="182">
        <v>9330</v>
      </c>
      <c r="G11" s="182">
        <v>-38295</v>
      </c>
      <c r="H11" s="182">
        <v>7372</v>
      </c>
      <c r="I11" s="182">
        <v>2314859</v>
      </c>
      <c r="J11" s="182">
        <v>-150659</v>
      </c>
      <c r="K11" s="182">
        <f aca="true" t="shared" si="0" ref="K11:K16">SUM(C11:J11)</f>
        <v>3530192</v>
      </c>
      <c r="L11" s="291"/>
    </row>
    <row r="12" spans="1:12" s="196" customFormat="1" ht="26.25" customHeight="1">
      <c r="A12" s="365" t="s">
        <v>213</v>
      </c>
      <c r="B12" s="365"/>
      <c r="C12" s="194">
        <v>0</v>
      </c>
      <c r="D12" s="194">
        <v>0</v>
      </c>
      <c r="E12" s="194">
        <f>SUM('[2]Reserves'!$C$33:$C$35)</f>
        <v>0</v>
      </c>
      <c r="F12" s="194">
        <f>SUM('[2]Reserves'!$C$41:$C$42)</f>
        <v>-109</v>
      </c>
      <c r="G12" s="194">
        <f>SUM('[2]Reserves'!$C$48:$C$49)</f>
        <v>4952</v>
      </c>
      <c r="H12" s="194">
        <v>0</v>
      </c>
      <c r="I12" s="194">
        <f>'[2]Reserves'!$C$98</f>
        <v>0</v>
      </c>
      <c r="J12" s="194">
        <v>0</v>
      </c>
      <c r="K12" s="194">
        <f t="shared" si="0"/>
        <v>4843</v>
      </c>
      <c r="L12" s="195"/>
    </row>
    <row r="13" spans="1:12" s="196" customFormat="1" ht="15" customHeight="1">
      <c r="A13" s="365" t="s">
        <v>172</v>
      </c>
      <c r="B13" s="365"/>
      <c r="C13" s="194">
        <v>0</v>
      </c>
      <c r="D13" s="194">
        <v>0</v>
      </c>
      <c r="E13" s="194">
        <v>0</v>
      </c>
      <c r="F13" s="194">
        <v>0</v>
      </c>
      <c r="G13" s="194">
        <v>0</v>
      </c>
      <c r="H13" s="194">
        <v>0</v>
      </c>
      <c r="I13" s="194">
        <f>'[2]Reserves'!$C$96-'[2]Reserves'!$C$106</f>
        <v>157436</v>
      </c>
      <c r="J13" s="194">
        <v>0</v>
      </c>
      <c r="K13" s="194">
        <f t="shared" si="0"/>
        <v>157436</v>
      </c>
      <c r="L13" s="195"/>
    </row>
    <row r="14" spans="1:12" s="196" customFormat="1" ht="27" customHeight="1">
      <c r="A14" s="365" t="s">
        <v>282</v>
      </c>
      <c r="B14" s="365"/>
      <c r="C14" s="194">
        <v>0</v>
      </c>
      <c r="D14" s="194">
        <v>0</v>
      </c>
      <c r="E14" s="194">
        <v>0</v>
      </c>
      <c r="F14" s="194">
        <v>0</v>
      </c>
      <c r="G14" s="194">
        <v>0</v>
      </c>
      <c r="H14" s="194">
        <v>0</v>
      </c>
      <c r="I14" s="194">
        <v>-104649</v>
      </c>
      <c r="J14" s="194">
        <v>0</v>
      </c>
      <c r="K14" s="194">
        <f t="shared" si="0"/>
        <v>-104649</v>
      </c>
      <c r="L14" s="195"/>
    </row>
    <row r="15" spans="1:11" ht="15" customHeight="1">
      <c r="A15" s="171" t="s">
        <v>211</v>
      </c>
      <c r="B15" s="171"/>
      <c r="C15" s="194">
        <f>SUM('[2]Reserves'!$C$14:$C$19)</f>
        <v>1317</v>
      </c>
      <c r="D15" s="194">
        <f>'[2]Reserves'!$C$25</f>
        <v>7109</v>
      </c>
      <c r="E15" s="194">
        <v>0</v>
      </c>
      <c r="F15" s="194">
        <v>0</v>
      </c>
      <c r="G15" s="194">
        <v>0</v>
      </c>
      <c r="H15" s="194">
        <v>0</v>
      </c>
      <c r="I15" s="194">
        <v>0</v>
      </c>
      <c r="J15" s="194">
        <v>0</v>
      </c>
      <c r="K15" s="194">
        <f t="shared" si="0"/>
        <v>8426</v>
      </c>
    </row>
    <row r="16" spans="1:11" ht="29.25" customHeight="1">
      <c r="A16" s="363" t="s">
        <v>214</v>
      </c>
      <c r="B16" s="363"/>
      <c r="C16" s="194">
        <v>0</v>
      </c>
      <c r="D16" s="194">
        <v>0</v>
      </c>
      <c r="E16" s="194">
        <v>0</v>
      </c>
      <c r="F16" s="194">
        <v>0</v>
      </c>
      <c r="G16" s="194">
        <v>0</v>
      </c>
      <c r="H16" s="194">
        <f>SUM('[2]Reserves'!$C$72:$C$75)+SUM('[2]Reserves'!$C$80:$C$83)</f>
        <v>-192</v>
      </c>
      <c r="I16" s="194">
        <v>0</v>
      </c>
      <c r="J16" s="194">
        <v>0</v>
      </c>
      <c r="K16" s="194">
        <f t="shared" si="0"/>
        <v>-192</v>
      </c>
    </row>
    <row r="17" spans="1:11" ht="13.5" customHeight="1">
      <c r="A17" s="171"/>
      <c r="B17" s="171"/>
      <c r="C17" s="194"/>
      <c r="D17" s="194"/>
      <c r="E17" s="194"/>
      <c r="F17" s="194"/>
      <c r="G17" s="194"/>
      <c r="H17" s="194"/>
      <c r="I17" s="194"/>
      <c r="J17" s="194"/>
      <c r="K17" s="194"/>
    </row>
    <row r="18" spans="1:12" ht="13.5" customHeight="1" thickBot="1">
      <c r="A18" s="366" t="s">
        <v>307</v>
      </c>
      <c r="B18" s="366"/>
      <c r="C18" s="181">
        <f>SUM(C11:C17)</f>
        <v>541717</v>
      </c>
      <c r="D18" s="181">
        <f aca="true" t="shared" si="1" ref="D18:K18">SUM(D11:D17)</f>
        <v>771820</v>
      </c>
      <c r="E18" s="181">
        <f t="shared" si="1"/>
        <v>82474</v>
      </c>
      <c r="F18" s="181">
        <f t="shared" si="1"/>
        <v>9221</v>
      </c>
      <c r="G18" s="181">
        <f t="shared" si="1"/>
        <v>-33343</v>
      </c>
      <c r="H18" s="181">
        <f t="shared" si="1"/>
        <v>7180</v>
      </c>
      <c r="I18" s="181">
        <f t="shared" si="1"/>
        <v>2367646</v>
      </c>
      <c r="J18" s="181">
        <f t="shared" si="1"/>
        <v>-150659</v>
      </c>
      <c r="K18" s="181">
        <f t="shared" si="1"/>
        <v>3596056</v>
      </c>
      <c r="L18" s="230"/>
    </row>
    <row r="19" spans="3:11" ht="17.25" customHeight="1">
      <c r="C19" s="180"/>
      <c r="D19" s="180"/>
      <c r="E19" s="180"/>
      <c r="F19" s="180"/>
      <c r="G19" s="180"/>
      <c r="H19" s="180"/>
      <c r="I19" s="180"/>
      <c r="J19" s="180"/>
      <c r="K19" s="180"/>
    </row>
    <row r="21" spans="1:11" ht="13.5" customHeight="1">
      <c r="A21" s="280" t="s">
        <v>240</v>
      </c>
      <c r="B21" s="171"/>
      <c r="C21" s="34">
        <v>447988</v>
      </c>
      <c r="D21" s="34">
        <v>425006</v>
      </c>
      <c r="E21" s="34">
        <v>64539</v>
      </c>
      <c r="F21" s="34">
        <v>9429</v>
      </c>
      <c r="G21" s="34">
        <v>3918</v>
      </c>
      <c r="H21" s="34">
        <v>8150</v>
      </c>
      <c r="I21" s="34">
        <v>1969164</v>
      </c>
      <c r="J21" s="34">
        <v>-36275</v>
      </c>
      <c r="K21" s="34">
        <f aca="true" t="shared" si="2" ref="K21:K26">SUM(C21:J21)</f>
        <v>2891919</v>
      </c>
    </row>
    <row r="22" spans="1:12" s="285" customFormat="1" ht="31.5" customHeight="1">
      <c r="A22" s="365" t="s">
        <v>213</v>
      </c>
      <c r="B22" s="365"/>
      <c r="C22" s="283">
        <v>0</v>
      </c>
      <c r="D22" s="283">
        <v>0</v>
      </c>
      <c r="E22" s="283">
        <v>0</v>
      </c>
      <c r="F22" s="283">
        <v>0</v>
      </c>
      <c r="G22" s="283">
        <v>-472</v>
      </c>
      <c r="H22" s="283">
        <v>0</v>
      </c>
      <c r="I22" s="283">
        <v>0</v>
      </c>
      <c r="J22" s="283">
        <v>0</v>
      </c>
      <c r="K22" s="283">
        <f t="shared" si="2"/>
        <v>-472</v>
      </c>
      <c r="L22" s="284"/>
    </row>
    <row r="23" spans="1:12" s="285" customFormat="1" ht="15" customHeight="1">
      <c r="A23" s="365" t="s">
        <v>172</v>
      </c>
      <c r="B23" s="365"/>
      <c r="C23" s="283">
        <v>0</v>
      </c>
      <c r="D23" s="283">
        <v>0</v>
      </c>
      <c r="E23" s="283">
        <v>0</v>
      </c>
      <c r="F23" s="283">
        <v>0</v>
      </c>
      <c r="G23" s="283">
        <v>0</v>
      </c>
      <c r="H23" s="283">
        <v>0</v>
      </c>
      <c r="I23" s="283">
        <v>127517</v>
      </c>
      <c r="J23" s="283">
        <v>0</v>
      </c>
      <c r="K23" s="283">
        <f t="shared" si="2"/>
        <v>127517</v>
      </c>
      <c r="L23" s="284"/>
    </row>
    <row r="24" spans="1:12" s="282" customFormat="1" ht="15.75" customHeight="1">
      <c r="A24" s="171" t="s">
        <v>211</v>
      </c>
      <c r="B24" s="171"/>
      <c r="C24" s="283">
        <v>5445</v>
      </c>
      <c r="D24" s="283">
        <v>30047</v>
      </c>
      <c r="E24" s="283">
        <v>0</v>
      </c>
      <c r="F24" s="283">
        <v>0</v>
      </c>
      <c r="G24" s="283">
        <v>0</v>
      </c>
      <c r="H24" s="283">
        <v>0</v>
      </c>
      <c r="I24" s="283">
        <v>0</v>
      </c>
      <c r="J24" s="283">
        <v>0</v>
      </c>
      <c r="K24" s="283">
        <f t="shared" si="2"/>
        <v>35492</v>
      </c>
      <c r="L24" s="281"/>
    </row>
    <row r="25" spans="1:12" s="282" customFormat="1" ht="13.5" customHeight="1">
      <c r="A25" s="171" t="s">
        <v>212</v>
      </c>
      <c r="B25" s="171"/>
      <c r="C25" s="283">
        <v>0</v>
      </c>
      <c r="D25" s="283">
        <v>0</v>
      </c>
      <c r="E25" s="283">
        <v>0</v>
      </c>
      <c r="F25" s="283">
        <v>0</v>
      </c>
      <c r="G25" s="283">
        <v>0</v>
      </c>
      <c r="H25" s="283">
        <v>0</v>
      </c>
      <c r="I25" s="283">
        <v>0</v>
      </c>
      <c r="J25" s="283">
        <v>-2158</v>
      </c>
      <c r="K25" s="283">
        <f t="shared" si="2"/>
        <v>-2158</v>
      </c>
      <c r="L25" s="281"/>
    </row>
    <row r="26" spans="1:12" s="282" customFormat="1" ht="21.75" customHeight="1">
      <c r="A26" s="363" t="s">
        <v>214</v>
      </c>
      <c r="B26" s="363"/>
      <c r="C26" s="283">
        <v>0</v>
      </c>
      <c r="D26" s="283">
        <v>0</v>
      </c>
      <c r="E26" s="283">
        <v>0</v>
      </c>
      <c r="F26" s="283">
        <v>0</v>
      </c>
      <c r="G26" s="283">
        <v>0</v>
      </c>
      <c r="H26" s="283">
        <v>-203</v>
      </c>
      <c r="I26" s="283">
        <v>0</v>
      </c>
      <c r="J26" s="283">
        <v>0</v>
      </c>
      <c r="K26" s="283">
        <f t="shared" si="2"/>
        <v>-203</v>
      </c>
      <c r="L26" s="281"/>
    </row>
    <row r="27" spans="1:12" s="282" customFormat="1" ht="13.5" customHeight="1">
      <c r="A27" s="171"/>
      <c r="B27" s="171"/>
      <c r="C27" s="283"/>
      <c r="D27" s="283"/>
      <c r="E27" s="283"/>
      <c r="F27" s="283"/>
      <c r="G27" s="283"/>
      <c r="H27" s="283"/>
      <c r="I27" s="283"/>
      <c r="J27" s="283"/>
      <c r="K27" s="283"/>
      <c r="L27" s="281"/>
    </row>
    <row r="28" spans="1:12" s="288" customFormat="1" ht="13.5" customHeight="1" thickBot="1">
      <c r="A28" s="364" t="s">
        <v>293</v>
      </c>
      <c r="B28" s="364"/>
      <c r="C28" s="286">
        <f>SUM(C21:C27)</f>
        <v>453433</v>
      </c>
      <c r="D28" s="286">
        <f aca="true" t="shared" si="3" ref="D28:K28">SUM(D21:D27)</f>
        <v>455053</v>
      </c>
      <c r="E28" s="286">
        <f t="shared" si="3"/>
        <v>64539</v>
      </c>
      <c r="F28" s="286">
        <f t="shared" si="3"/>
        <v>9429</v>
      </c>
      <c r="G28" s="286">
        <f t="shared" si="3"/>
        <v>3446</v>
      </c>
      <c r="H28" s="286">
        <f t="shared" si="3"/>
        <v>7947</v>
      </c>
      <c r="I28" s="286">
        <f t="shared" si="3"/>
        <v>2096681</v>
      </c>
      <c r="J28" s="286">
        <f t="shared" si="3"/>
        <v>-38433</v>
      </c>
      <c r="K28" s="286">
        <f t="shared" si="3"/>
        <v>3052095</v>
      </c>
      <c r="L28" s="287"/>
    </row>
    <row r="33" spans="1:11" ht="27" customHeight="1">
      <c r="A33" s="358" t="s">
        <v>237</v>
      </c>
      <c r="B33" s="358"/>
      <c r="C33" s="358"/>
      <c r="D33" s="358"/>
      <c r="E33" s="358"/>
      <c r="F33" s="358"/>
      <c r="G33" s="358"/>
      <c r="H33" s="358"/>
      <c r="I33" s="358"/>
      <c r="J33" s="358"/>
      <c r="K33" s="358"/>
    </row>
  </sheetData>
  <mergeCells count="12">
    <mergeCell ref="A33:K33"/>
    <mergeCell ref="A1:K1"/>
    <mergeCell ref="A16:B16"/>
    <mergeCell ref="A12:B12"/>
    <mergeCell ref="A13:B13"/>
    <mergeCell ref="A14:B14"/>
    <mergeCell ref="A22:B22"/>
    <mergeCell ref="A26:B26"/>
    <mergeCell ref="A28:B28"/>
    <mergeCell ref="A2:K2"/>
    <mergeCell ref="A23:B23"/>
    <mergeCell ref="A18:B18"/>
  </mergeCells>
  <printOptions/>
  <pageMargins left="0.91" right="0.38" top="1.2" bottom="1.17" header="0.38" footer="1.1"/>
  <pageSetup horizontalDpi="300" verticalDpi="300" orientation="portrait" paperSize="9" scale="93" r:id="rId1"/>
  <headerFooter alignWithMargins="0">
    <oddFooter>&amp;C&amp;"Times New Roman,Regular"&amp;7- Page &amp;P+3 -&amp;R
</oddFooter>
  </headerFooter>
</worksheet>
</file>

<file path=xl/worksheets/sheet5.xml><?xml version="1.0" encoding="utf-8"?>
<worksheet xmlns="http://schemas.openxmlformats.org/spreadsheetml/2006/main" xmlns:r="http://schemas.openxmlformats.org/officeDocument/2006/relationships">
  <dimension ref="A1:R60"/>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3.710937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72" t="s">
        <v>105</v>
      </c>
      <c r="B1" s="372"/>
      <c r="C1" s="372"/>
      <c r="D1" s="372"/>
      <c r="E1" s="372"/>
      <c r="F1" s="372"/>
      <c r="G1" s="372"/>
      <c r="H1" s="372"/>
      <c r="I1" s="372"/>
      <c r="J1" s="372"/>
      <c r="K1" s="372"/>
      <c r="L1" s="372"/>
      <c r="M1" s="372"/>
      <c r="N1" s="372"/>
      <c r="O1" s="372"/>
      <c r="P1" s="372"/>
      <c r="Q1" s="126"/>
    </row>
    <row r="2" spans="1:17" s="19" customFormat="1" ht="12.75">
      <c r="A2" s="373" t="s">
        <v>19</v>
      </c>
      <c r="B2" s="373"/>
      <c r="C2" s="373"/>
      <c r="D2" s="373"/>
      <c r="E2" s="373"/>
      <c r="F2" s="373"/>
      <c r="G2" s="373"/>
      <c r="H2" s="373"/>
      <c r="I2" s="373"/>
      <c r="J2" s="373"/>
      <c r="K2" s="373"/>
      <c r="L2" s="373"/>
      <c r="M2" s="373"/>
      <c r="N2" s="373"/>
      <c r="O2" s="373"/>
      <c r="P2" s="373"/>
      <c r="Q2" s="127"/>
    </row>
    <row r="3" s="19" customFormat="1" ht="12.75">
      <c r="P3" s="18"/>
    </row>
    <row r="4" spans="1:16" s="19" customFormat="1" ht="14.25">
      <c r="A4" s="128" t="str">
        <f>'IS'!A4</f>
        <v>Interim report for the financial period ended 30 September 2003</v>
      </c>
      <c r="P4" s="18"/>
    </row>
    <row r="5" spans="1:16" s="19" customFormat="1" ht="12.75">
      <c r="A5" s="129" t="s">
        <v>137</v>
      </c>
      <c r="P5" s="18"/>
    </row>
    <row r="6" spans="1:15" s="74" customFormat="1" ht="12.75">
      <c r="A6" s="83"/>
      <c r="B6" s="83"/>
      <c r="C6" s="83"/>
      <c r="D6" s="83"/>
      <c r="E6" s="130"/>
      <c r="F6" s="83"/>
      <c r="G6" s="83"/>
      <c r="H6" s="83"/>
      <c r="I6" s="83"/>
      <c r="J6" s="83"/>
      <c r="K6" s="83"/>
      <c r="L6" s="83"/>
      <c r="M6" s="83"/>
      <c r="N6" s="83"/>
      <c r="O6" s="83"/>
    </row>
    <row r="7" s="19" customFormat="1" ht="12.75">
      <c r="A7" s="18" t="s">
        <v>216</v>
      </c>
    </row>
    <row r="8" s="19" customFormat="1" ht="12.75"/>
    <row r="9" spans="1:7" s="19" customFormat="1" ht="12.75">
      <c r="A9" s="18" t="s">
        <v>40</v>
      </c>
      <c r="B9" s="18"/>
      <c r="C9" s="18" t="s">
        <v>30</v>
      </c>
      <c r="D9" s="18"/>
      <c r="E9" s="18"/>
      <c r="F9" s="18"/>
      <c r="G9" s="18"/>
    </row>
    <row r="10" spans="1:7" s="19" customFormat="1" ht="12.75">
      <c r="A10" s="18"/>
      <c r="B10" s="18"/>
      <c r="C10" s="18"/>
      <c r="D10" s="18"/>
      <c r="E10" s="18"/>
      <c r="F10" s="18"/>
      <c r="G10" s="18"/>
    </row>
    <row r="11" spans="3:16" s="19" customFormat="1" ht="42" customHeight="1">
      <c r="C11" s="374" t="s">
        <v>295</v>
      </c>
      <c r="D11" s="374"/>
      <c r="E11" s="374"/>
      <c r="F11" s="374"/>
      <c r="G11" s="374"/>
      <c r="H11" s="374"/>
      <c r="I11" s="374"/>
      <c r="J11" s="374"/>
      <c r="K11" s="374"/>
      <c r="L11" s="374"/>
      <c r="M11" s="374"/>
      <c r="N11" s="374"/>
      <c r="O11" s="374"/>
      <c r="P11" s="374"/>
    </row>
    <row r="12" spans="3:16" s="19" customFormat="1" ht="9.75" customHeight="1">
      <c r="C12" s="62"/>
      <c r="D12" s="62"/>
      <c r="E12" s="62"/>
      <c r="F12" s="62"/>
      <c r="G12" s="62"/>
      <c r="H12" s="62"/>
      <c r="I12" s="62"/>
      <c r="J12" s="62"/>
      <c r="K12" s="62"/>
      <c r="L12" s="62"/>
      <c r="M12" s="62"/>
      <c r="N12" s="62"/>
      <c r="O12" s="62"/>
      <c r="P12" s="62"/>
    </row>
    <row r="13" spans="2:16" s="19" customFormat="1" ht="70.5" customHeight="1">
      <c r="B13" s="125"/>
      <c r="C13" s="374" t="s">
        <v>308</v>
      </c>
      <c r="D13" s="374"/>
      <c r="E13" s="374"/>
      <c r="F13" s="374"/>
      <c r="G13" s="374"/>
      <c r="H13" s="374"/>
      <c r="I13" s="374"/>
      <c r="J13" s="374"/>
      <c r="K13" s="374"/>
      <c r="L13" s="374"/>
      <c r="M13" s="374"/>
      <c r="N13" s="374"/>
      <c r="O13" s="374"/>
      <c r="P13" s="374"/>
    </row>
    <row r="14" spans="2:16" s="19" customFormat="1" ht="12.75">
      <c r="B14" s="125"/>
      <c r="C14" s="62"/>
      <c r="D14" s="62"/>
      <c r="E14" s="62"/>
      <c r="F14" s="62"/>
      <c r="G14" s="62"/>
      <c r="H14" s="62"/>
      <c r="I14" s="62"/>
      <c r="J14" s="62"/>
      <c r="K14" s="62"/>
      <c r="L14" s="62"/>
      <c r="M14" s="62"/>
      <c r="N14" s="62"/>
      <c r="O14" s="62"/>
      <c r="P14" s="62"/>
    </row>
    <row r="15" spans="2:16" s="19" customFormat="1" ht="30" customHeight="1">
      <c r="B15" s="125"/>
      <c r="C15" s="374" t="s">
        <v>304</v>
      </c>
      <c r="D15" s="374"/>
      <c r="E15" s="374"/>
      <c r="F15" s="374"/>
      <c r="G15" s="374"/>
      <c r="H15" s="374"/>
      <c r="I15" s="374"/>
      <c r="J15" s="374"/>
      <c r="K15" s="374"/>
      <c r="L15" s="374"/>
      <c r="M15" s="374"/>
      <c r="N15" s="374"/>
      <c r="O15" s="374"/>
      <c r="P15" s="374"/>
    </row>
    <row r="16" spans="2:16" s="19" customFormat="1" ht="12.75">
      <c r="B16" s="125"/>
      <c r="C16" s="62"/>
      <c r="D16" s="62"/>
      <c r="E16" s="62"/>
      <c r="F16" s="62"/>
      <c r="G16" s="62"/>
      <c r="H16" s="62"/>
      <c r="I16" s="62"/>
      <c r="J16" s="62"/>
      <c r="K16" s="62"/>
      <c r="L16" s="62"/>
      <c r="M16" s="62"/>
      <c r="N16" s="62"/>
      <c r="O16" s="62"/>
      <c r="P16" s="62"/>
    </row>
    <row r="17" spans="2:16" s="19" customFormat="1" ht="12.75">
      <c r="B17" s="125"/>
      <c r="C17" s="62"/>
      <c r="D17" s="62"/>
      <c r="E17" s="62"/>
      <c r="F17" s="62"/>
      <c r="G17" s="62"/>
      <c r="H17" s="62"/>
      <c r="I17" s="62"/>
      <c r="J17" s="62"/>
      <c r="K17" s="62"/>
      <c r="L17" s="62"/>
      <c r="M17" s="62"/>
      <c r="N17" s="62"/>
      <c r="O17" s="62"/>
      <c r="P17" s="62"/>
    </row>
    <row r="18" spans="1:3" s="19" customFormat="1" ht="12.75">
      <c r="A18" s="18" t="s">
        <v>41</v>
      </c>
      <c r="B18" s="18"/>
      <c r="C18" s="18" t="s">
        <v>190</v>
      </c>
    </row>
    <row r="19" s="19" customFormat="1" ht="12.75"/>
    <row r="20" s="19" customFormat="1" ht="12.75">
      <c r="C20" s="19" t="s">
        <v>215</v>
      </c>
    </row>
    <row r="21" s="19" customFormat="1" ht="12.75"/>
    <row r="22" s="19" customFormat="1" ht="12.75"/>
    <row r="23" spans="1:5" s="19" customFormat="1" ht="12.75">
      <c r="A23" s="18" t="s">
        <v>138</v>
      </c>
      <c r="B23" s="18"/>
      <c r="C23" s="18" t="s">
        <v>49</v>
      </c>
      <c r="D23" s="18"/>
      <c r="E23" s="18"/>
    </row>
    <row r="24" s="19" customFormat="1" ht="12.75"/>
    <row r="25" spans="3:16" s="19" customFormat="1" ht="12.75" customHeight="1">
      <c r="C25" s="368" t="s">
        <v>313</v>
      </c>
      <c r="D25" s="368"/>
      <c r="E25" s="368"/>
      <c r="F25" s="368"/>
      <c r="G25" s="368"/>
      <c r="H25" s="368"/>
      <c r="I25" s="368"/>
      <c r="J25" s="368"/>
      <c r="K25" s="368"/>
      <c r="L25" s="368"/>
      <c r="M25" s="368"/>
      <c r="N25" s="368"/>
      <c r="O25" s="368"/>
      <c r="P25" s="368"/>
    </row>
    <row r="26" s="19" customFormat="1" ht="12.75">
      <c r="A26" s="18"/>
    </row>
    <row r="27" s="19" customFormat="1" ht="12.75">
      <c r="A27" s="18"/>
    </row>
    <row r="28" spans="1:3" s="19" customFormat="1" ht="12.75">
      <c r="A28" s="18" t="s">
        <v>191</v>
      </c>
      <c r="C28" s="18" t="s">
        <v>192</v>
      </c>
    </row>
    <row r="29" spans="1:3" s="19" customFormat="1" ht="12.75">
      <c r="A29" s="18"/>
      <c r="C29" s="18"/>
    </row>
    <row r="30" spans="1:16" s="19" customFormat="1" ht="28.5" customHeight="1">
      <c r="A30" s="18"/>
      <c r="C30" s="368" t="s">
        <v>250</v>
      </c>
      <c r="D30" s="368"/>
      <c r="E30" s="368"/>
      <c r="F30" s="368"/>
      <c r="G30" s="368"/>
      <c r="H30" s="368"/>
      <c r="I30" s="368"/>
      <c r="J30" s="368"/>
      <c r="K30" s="368"/>
      <c r="L30" s="368"/>
      <c r="M30" s="368"/>
      <c r="N30" s="368"/>
      <c r="O30" s="368"/>
      <c r="P30" s="368"/>
    </row>
    <row r="31" spans="1:3" s="19" customFormat="1" ht="12.75">
      <c r="A31" s="18"/>
      <c r="C31" s="18"/>
    </row>
    <row r="32" spans="1:3" s="19" customFormat="1" ht="12.75">
      <c r="A32" s="18"/>
      <c r="C32" s="18"/>
    </row>
    <row r="33" spans="1:3" s="19" customFormat="1" ht="12.75">
      <c r="A33" s="18" t="s">
        <v>193</v>
      </c>
      <c r="C33" s="18" t="s">
        <v>247</v>
      </c>
    </row>
    <row r="34" spans="1:3" s="19" customFormat="1" ht="12.75">
      <c r="A34" s="18"/>
      <c r="C34" s="18"/>
    </row>
    <row r="35" spans="1:16" s="19" customFormat="1" ht="26.25" customHeight="1">
      <c r="A35" s="18"/>
      <c r="C35" s="368" t="s">
        <v>251</v>
      </c>
      <c r="D35" s="368"/>
      <c r="E35" s="368"/>
      <c r="F35" s="368"/>
      <c r="G35" s="368"/>
      <c r="H35" s="368"/>
      <c r="I35" s="368"/>
      <c r="J35" s="368"/>
      <c r="K35" s="368"/>
      <c r="L35" s="368"/>
      <c r="M35" s="368"/>
      <c r="N35" s="368"/>
      <c r="O35" s="368"/>
      <c r="P35" s="368"/>
    </row>
    <row r="36" s="19" customFormat="1" ht="12.75">
      <c r="A36" s="18"/>
    </row>
    <row r="37" s="19" customFormat="1" ht="8.25" customHeight="1"/>
    <row r="38" spans="1:5" s="19" customFormat="1" ht="12.75">
      <c r="A38" s="18" t="s">
        <v>194</v>
      </c>
      <c r="B38" s="18"/>
      <c r="C38" s="18" t="s">
        <v>155</v>
      </c>
      <c r="D38" s="18"/>
      <c r="E38" s="18"/>
    </row>
    <row r="39" s="19" customFormat="1" ht="12.75"/>
    <row r="40" spans="3:16" s="19" customFormat="1" ht="41.25" customHeight="1">
      <c r="C40" s="368" t="s">
        <v>309</v>
      </c>
      <c r="D40" s="368"/>
      <c r="E40" s="368"/>
      <c r="F40" s="368"/>
      <c r="G40" s="368"/>
      <c r="H40" s="368"/>
      <c r="I40" s="368"/>
      <c r="J40" s="368"/>
      <c r="K40" s="368"/>
      <c r="L40" s="368"/>
      <c r="M40" s="368"/>
      <c r="N40" s="368"/>
      <c r="O40" s="368"/>
      <c r="P40" s="368"/>
    </row>
    <row r="41" spans="3:16" s="19" customFormat="1" ht="17.25" customHeight="1">
      <c r="C41" s="59"/>
      <c r="D41" s="59"/>
      <c r="E41" s="59"/>
      <c r="F41" s="59"/>
      <c r="G41" s="59"/>
      <c r="H41" s="59"/>
      <c r="I41" s="59"/>
      <c r="J41" s="59"/>
      <c r="K41" s="59"/>
      <c r="L41" s="59"/>
      <c r="M41" s="59"/>
      <c r="N41" s="59"/>
      <c r="O41" s="59"/>
      <c r="P41" s="59"/>
    </row>
    <row r="42" spans="3:16" s="185" customFormat="1" ht="27.75" customHeight="1">
      <c r="C42" s="62"/>
      <c r="E42" s="132" t="s">
        <v>260</v>
      </c>
      <c r="F42" s="131"/>
      <c r="G42" s="344" t="s">
        <v>266</v>
      </c>
      <c r="H42" s="344"/>
      <c r="I42" s="112"/>
      <c r="K42" s="62"/>
      <c r="L42" s="62"/>
      <c r="M42" s="62"/>
      <c r="N42" s="62"/>
      <c r="O42" s="62"/>
      <c r="P42" s="62"/>
    </row>
    <row r="43" spans="3:16" s="185" customFormat="1" ht="6.75" customHeight="1">
      <c r="C43" s="62"/>
      <c r="E43" s="112"/>
      <c r="F43" s="62"/>
      <c r="G43" s="112"/>
      <c r="H43" s="112"/>
      <c r="I43" s="112"/>
      <c r="K43" s="62"/>
      <c r="L43" s="62"/>
      <c r="M43" s="62"/>
      <c r="N43" s="62"/>
      <c r="O43" s="62"/>
      <c r="P43" s="62"/>
    </row>
    <row r="44" spans="3:16" s="19" customFormat="1" ht="12.75">
      <c r="C44" s="59"/>
      <c r="D44" s="345">
        <v>2.13</v>
      </c>
      <c r="E44" s="345"/>
      <c r="F44" s="59"/>
      <c r="G44" s="227"/>
      <c r="H44" s="227">
        <f>3+507</f>
        <v>510</v>
      </c>
      <c r="I44" s="227">
        <v>170000</v>
      </c>
      <c r="K44" s="59"/>
      <c r="L44" s="367"/>
      <c r="M44" s="367"/>
      <c r="N44" s="367"/>
      <c r="O44" s="59"/>
      <c r="P44" s="59"/>
    </row>
    <row r="45" spans="3:16" s="19" customFormat="1" ht="12.75">
      <c r="C45" s="59"/>
      <c r="D45" s="226"/>
      <c r="E45" s="226">
        <v>2.61</v>
      </c>
      <c r="F45" s="59"/>
      <c r="G45" s="227"/>
      <c r="H45" s="227">
        <f>2+146</f>
        <v>148</v>
      </c>
      <c r="I45" s="227"/>
      <c r="K45" s="59"/>
      <c r="L45" s="367"/>
      <c r="M45" s="367"/>
      <c r="N45" s="367"/>
      <c r="O45" s="59"/>
      <c r="P45" s="59"/>
    </row>
    <row r="46" spans="3:16" s="19" customFormat="1" ht="12.75">
      <c r="C46" s="59"/>
      <c r="D46" s="345">
        <v>2.71</v>
      </c>
      <c r="E46" s="345"/>
      <c r="F46" s="59"/>
      <c r="G46" s="227"/>
      <c r="H46" s="227">
        <v>1000</v>
      </c>
      <c r="I46" s="227"/>
      <c r="K46" s="59"/>
      <c r="L46" s="367"/>
      <c r="M46" s="367"/>
      <c r="N46" s="367"/>
      <c r="O46" s="59"/>
      <c r="P46" s="59"/>
    </row>
    <row r="47" spans="3:16" s="19" customFormat="1" ht="12.75">
      <c r="C47" s="59"/>
      <c r="D47" s="345">
        <v>3.58</v>
      </c>
      <c r="E47" s="345"/>
      <c r="F47" s="59"/>
      <c r="G47" s="227"/>
      <c r="H47" s="227">
        <v>372</v>
      </c>
      <c r="I47" s="227"/>
      <c r="K47" s="59"/>
      <c r="L47" s="367"/>
      <c r="M47" s="367"/>
      <c r="N47" s="367"/>
      <c r="O47" s="59"/>
      <c r="P47" s="59"/>
    </row>
    <row r="48" spans="3:16" s="19" customFormat="1" ht="12.75">
      <c r="C48" s="59"/>
      <c r="D48" s="345">
        <v>3.77</v>
      </c>
      <c r="E48" s="345"/>
      <c r="F48" s="59"/>
      <c r="G48" s="227"/>
      <c r="H48" s="227">
        <v>157</v>
      </c>
      <c r="I48" s="227"/>
      <c r="K48" s="59"/>
      <c r="L48" s="367"/>
      <c r="M48" s="367"/>
      <c r="N48" s="367"/>
      <c r="O48" s="59"/>
      <c r="P48" s="59"/>
    </row>
    <row r="49" spans="3:16" s="19" customFormat="1" ht="12.75">
      <c r="C49" s="59"/>
      <c r="D49" s="345">
        <v>5.2</v>
      </c>
      <c r="E49" s="345"/>
      <c r="F49" s="59"/>
      <c r="G49" s="237"/>
      <c r="H49" s="232">
        <v>446</v>
      </c>
      <c r="I49" s="227"/>
      <c r="K49" s="59"/>
      <c r="L49" s="367"/>
      <c r="M49" s="367"/>
      <c r="N49" s="367"/>
      <c r="O49" s="59"/>
      <c r="P49" s="59"/>
    </row>
    <row r="50" spans="3:16" s="141" customFormat="1" ht="17.25" customHeight="1">
      <c r="C50" s="228"/>
      <c r="D50" s="346"/>
      <c r="E50" s="346"/>
      <c r="F50" s="228"/>
      <c r="G50" s="142"/>
      <c r="H50" s="231">
        <f>SUM(G44:H49)</f>
        <v>2633</v>
      </c>
      <c r="I50" s="229"/>
      <c r="K50" s="228"/>
      <c r="L50" s="228"/>
      <c r="M50" s="228"/>
      <c r="N50" s="228"/>
      <c r="O50" s="228"/>
      <c r="P50" s="228"/>
    </row>
    <row r="51" spans="3:16" s="19" customFormat="1" ht="12.75">
      <c r="C51" s="59"/>
      <c r="D51" s="59"/>
      <c r="E51" s="62"/>
      <c r="F51" s="62"/>
      <c r="G51" s="62"/>
      <c r="H51" s="62"/>
      <c r="I51" s="62"/>
      <c r="J51" s="62"/>
      <c r="K51" s="62"/>
      <c r="L51" s="62"/>
      <c r="M51" s="62"/>
      <c r="N51" s="62"/>
      <c r="O51" s="62"/>
      <c r="P51" s="62"/>
    </row>
    <row r="52" s="19" customFormat="1" ht="12.75"/>
    <row r="53" spans="1:3" s="19" customFormat="1" ht="12.75">
      <c r="A53" s="18" t="s">
        <v>195</v>
      </c>
      <c r="B53" s="18"/>
      <c r="C53" s="18" t="s">
        <v>198</v>
      </c>
    </row>
    <row r="54" spans="1:3" s="19" customFormat="1" ht="12.75">
      <c r="A54" s="18"/>
      <c r="B54" s="18"/>
      <c r="C54" s="18"/>
    </row>
    <row r="55" spans="3:16" ht="42">
      <c r="C55" s="125"/>
      <c r="D55" s="125"/>
      <c r="E55" s="125"/>
      <c r="F55" s="125"/>
      <c r="G55" s="125"/>
      <c r="H55" s="136"/>
      <c r="I55" s="136"/>
      <c r="J55" s="205"/>
      <c r="K55" s="205"/>
      <c r="L55" s="205"/>
      <c r="M55" s="77"/>
      <c r="N55" s="124" t="s">
        <v>103</v>
      </c>
      <c r="O55" s="124"/>
      <c r="P55" s="124" t="s">
        <v>24</v>
      </c>
    </row>
    <row r="56" spans="3:16" ht="12.75">
      <c r="C56" s="125"/>
      <c r="D56" s="125"/>
      <c r="E56" s="125"/>
      <c r="F56" s="125"/>
      <c r="G56" s="125"/>
      <c r="H56" s="118"/>
      <c r="I56" s="118"/>
      <c r="J56" s="94"/>
      <c r="K56" s="94"/>
      <c r="L56" s="94"/>
      <c r="M56" s="118"/>
      <c r="N56" s="91" t="s">
        <v>21</v>
      </c>
      <c r="O56" s="91"/>
      <c r="P56" s="91" t="s">
        <v>21</v>
      </c>
    </row>
    <row r="57" spans="3:16" ht="12.75">
      <c r="C57" s="125"/>
      <c r="D57" s="125"/>
      <c r="E57" s="125"/>
      <c r="F57" s="125"/>
      <c r="G57" s="125"/>
      <c r="H57" s="62"/>
      <c r="I57" s="62"/>
      <c r="J57" s="137"/>
      <c r="K57" s="137"/>
      <c r="L57" s="92"/>
      <c r="M57" s="62"/>
      <c r="N57" s="62"/>
      <c r="O57" s="62"/>
      <c r="P57" s="92"/>
    </row>
    <row r="58" spans="3:16" ht="12.75">
      <c r="C58" s="369" t="s">
        <v>316</v>
      </c>
      <c r="D58" s="369"/>
      <c r="E58" s="369"/>
      <c r="F58" s="369"/>
      <c r="G58" s="369"/>
      <c r="H58" s="369"/>
      <c r="I58" s="370"/>
      <c r="J58" s="370"/>
      <c r="K58" s="370"/>
      <c r="L58" s="370"/>
      <c r="M58" s="62"/>
      <c r="N58" s="62"/>
      <c r="O58" s="62"/>
      <c r="P58" s="92"/>
    </row>
    <row r="59" spans="3:16" ht="12.75">
      <c r="C59" s="371" t="s">
        <v>296</v>
      </c>
      <c r="D59" s="371"/>
      <c r="E59" s="371"/>
      <c r="F59" s="371"/>
      <c r="G59" s="371"/>
      <c r="H59" s="371"/>
      <c r="I59" s="371"/>
      <c r="J59" s="371"/>
      <c r="K59" s="138"/>
      <c r="L59" s="139"/>
      <c r="M59" s="137"/>
      <c r="N59" s="138">
        <v>104649</v>
      </c>
      <c r="O59" s="138"/>
      <c r="P59" s="139">
        <v>0</v>
      </c>
    </row>
    <row r="60" spans="3:18" ht="13.5" thickBot="1">
      <c r="C60" s="141"/>
      <c r="D60" s="141"/>
      <c r="E60" s="141"/>
      <c r="F60" s="141"/>
      <c r="G60" s="141"/>
      <c r="H60" s="142"/>
      <c r="I60" s="142"/>
      <c r="J60" s="206"/>
      <c r="K60" s="206"/>
      <c r="L60" s="207"/>
      <c r="M60" s="142"/>
      <c r="N60" s="143">
        <f>SUM(N59:N59)</f>
        <v>104649</v>
      </c>
      <c r="O60" s="143" t="e">
        <f>SUM(#REF!)</f>
        <v>#REF!</v>
      </c>
      <c r="P60" s="144">
        <f>SUM(P59)</f>
        <v>0</v>
      </c>
      <c r="Q60" s="143">
        <f>SUM(Q59:Q59)</f>
        <v>0</v>
      </c>
      <c r="R60" s="206">
        <f>SUM(R59:R59)</f>
        <v>0</v>
      </c>
    </row>
  </sheetData>
  <mergeCells count="24">
    <mergeCell ref="C15:P15"/>
    <mergeCell ref="D44:E44"/>
    <mergeCell ref="D50:E50"/>
    <mergeCell ref="D46:E46"/>
    <mergeCell ref="D47:E47"/>
    <mergeCell ref="C35:P35"/>
    <mergeCell ref="C40:P40"/>
    <mergeCell ref="D49:E49"/>
    <mergeCell ref="L46:N46"/>
    <mergeCell ref="L49:N49"/>
    <mergeCell ref="C59:J59"/>
    <mergeCell ref="A1:P1"/>
    <mergeCell ref="A2:P2"/>
    <mergeCell ref="C11:P11"/>
    <mergeCell ref="C13:P13"/>
    <mergeCell ref="G42:H42"/>
    <mergeCell ref="C30:P30"/>
    <mergeCell ref="L48:N48"/>
    <mergeCell ref="D48:E48"/>
    <mergeCell ref="L44:N44"/>
    <mergeCell ref="L45:N45"/>
    <mergeCell ref="C25:P25"/>
    <mergeCell ref="L47:N47"/>
    <mergeCell ref="C58:L58"/>
  </mergeCells>
  <printOptions/>
  <pageMargins left="0.91" right="0.38" top="1.22" bottom="1.17" header="0.38" footer="1"/>
  <pageSetup horizontalDpi="300" verticalDpi="300" orientation="portrait" paperSize="9" scale="94" r:id="rId1"/>
  <headerFooter alignWithMargins="0">
    <oddFooter>&amp;C&amp;"Times New Roman,Regular"&amp;7- Page &amp;P+4 -</oddFooter>
  </headerFooter>
  <rowBreaks count="1" manualBreakCount="1">
    <brk id="32" max="255" man="1"/>
  </rowBreaks>
</worksheet>
</file>

<file path=xl/worksheets/sheet6.xml><?xml version="1.0" encoding="utf-8"?>
<worksheet xmlns="http://schemas.openxmlformats.org/spreadsheetml/2006/main" xmlns:r="http://schemas.openxmlformats.org/officeDocument/2006/relationships">
  <dimension ref="A1:O66"/>
  <sheetViews>
    <sheetView showGridLines="0" workbookViewId="0" topLeftCell="A1">
      <selection activeCell="A1" sqref="A1:I1"/>
    </sheetView>
  </sheetViews>
  <sheetFormatPr defaultColWidth="9.140625" defaultRowHeight="12.75"/>
  <cols>
    <col min="1" max="1" width="2.8515625" style="1" customWidth="1"/>
    <col min="2" max="2" width="20.421875" style="1" customWidth="1"/>
    <col min="3" max="3" width="9.140625" style="1" customWidth="1"/>
    <col min="4" max="4" width="10.8515625" style="1" customWidth="1"/>
    <col min="5" max="5" width="9.140625" style="1" customWidth="1"/>
    <col min="6" max="6" width="12.8515625" style="1" customWidth="1"/>
    <col min="7" max="7" width="9.57421875" style="19" customWidth="1"/>
    <col min="8" max="8" width="10.8515625" style="19" customWidth="1"/>
    <col min="9" max="9" width="10.7109375" style="19" customWidth="1"/>
    <col min="10" max="10" width="13.28125" style="19" customWidth="1"/>
    <col min="11" max="11" width="0.9921875" style="1" customWidth="1"/>
    <col min="12" max="12" width="11.8515625" style="19" customWidth="1"/>
    <col min="13" max="13" width="0.9921875" style="1" customWidth="1"/>
    <col min="14" max="14" width="13.421875" style="1" customWidth="1"/>
    <col min="15" max="15" width="11.28125" style="1" hidden="1" customWidth="1"/>
    <col min="16" max="16" width="1.28515625" style="1" customWidth="1"/>
    <col min="17" max="16384" width="9.140625" style="1" customWidth="1"/>
  </cols>
  <sheetData>
    <row r="1" spans="1:15" s="19" customFormat="1" ht="18.75">
      <c r="A1" s="372" t="s">
        <v>105</v>
      </c>
      <c r="B1" s="372"/>
      <c r="C1" s="372"/>
      <c r="D1" s="372"/>
      <c r="E1" s="372"/>
      <c r="F1" s="372"/>
      <c r="G1" s="372"/>
      <c r="H1" s="372"/>
      <c r="I1" s="372"/>
      <c r="J1" s="126"/>
      <c r="K1" s="126"/>
      <c r="L1" s="126"/>
      <c r="M1" s="126"/>
      <c r="N1" s="126"/>
      <c r="O1" s="126"/>
    </row>
    <row r="2" spans="1:15" s="19" customFormat="1" ht="12.75">
      <c r="A2" s="373" t="s">
        <v>19</v>
      </c>
      <c r="B2" s="373"/>
      <c r="C2" s="373"/>
      <c r="D2" s="373"/>
      <c r="E2" s="373"/>
      <c r="F2" s="373"/>
      <c r="G2" s="373"/>
      <c r="H2" s="373"/>
      <c r="I2" s="373"/>
      <c r="J2" s="197"/>
      <c r="K2" s="197"/>
      <c r="L2" s="197"/>
      <c r="M2" s="197"/>
      <c r="N2" s="197"/>
      <c r="O2" s="127"/>
    </row>
    <row r="3" s="19" customFormat="1" ht="12.75">
      <c r="N3" s="18"/>
    </row>
    <row r="4" spans="1:14" s="19" customFormat="1" ht="14.25">
      <c r="A4" s="128" t="str">
        <f>'IS'!A4</f>
        <v>Interim report for the financial period ended 30 September 2003</v>
      </c>
      <c r="N4" s="18"/>
    </row>
    <row r="5" spans="1:14" s="19" customFormat="1" ht="12.75">
      <c r="A5" s="129" t="s">
        <v>137</v>
      </c>
      <c r="N5" s="18"/>
    </row>
    <row r="6" spans="1:13" s="74" customFormat="1" ht="12.75">
      <c r="A6" s="83"/>
      <c r="B6" s="83"/>
      <c r="C6" s="83"/>
      <c r="D6" s="130"/>
      <c r="E6" s="83"/>
      <c r="F6" s="83"/>
      <c r="G6" s="83"/>
      <c r="H6" s="83"/>
      <c r="I6" s="83"/>
      <c r="J6" s="83"/>
      <c r="K6" s="83"/>
      <c r="L6" s="83"/>
      <c r="M6" s="83"/>
    </row>
    <row r="7" s="19" customFormat="1" ht="12.75">
      <c r="A7" s="18" t="s">
        <v>216</v>
      </c>
    </row>
    <row r="8" s="19" customFormat="1" ht="12.75"/>
    <row r="9" spans="1:2" s="19" customFormat="1" ht="12.75">
      <c r="A9" s="18" t="s">
        <v>196</v>
      </c>
      <c r="B9" s="18" t="s">
        <v>197</v>
      </c>
    </row>
    <row r="10" ht="6" customHeight="1"/>
    <row r="11" spans="2:12" s="221" customFormat="1" ht="36.75" customHeight="1">
      <c r="B11" s="222"/>
      <c r="C11" s="223" t="s">
        <v>58</v>
      </c>
      <c r="D11" s="223" t="s">
        <v>230</v>
      </c>
      <c r="E11" s="223" t="s">
        <v>231</v>
      </c>
      <c r="F11" s="223" t="s">
        <v>259</v>
      </c>
      <c r="G11" s="223" t="s">
        <v>232</v>
      </c>
      <c r="H11" s="223" t="s">
        <v>233</v>
      </c>
      <c r="I11" s="223" t="s">
        <v>234</v>
      </c>
      <c r="J11" s="224"/>
      <c r="L11" s="224"/>
    </row>
    <row r="12" spans="2:12" s="29" customFormat="1" ht="12">
      <c r="B12" s="208" t="str">
        <f>Sheet1!B6&amp;" Months Ended "&amp;TEXT(Sheet1!B9,"dd/mm/yy")</f>
        <v>3 Months Ended 30/09/03</v>
      </c>
      <c r="C12" s="30"/>
      <c r="D12" s="30"/>
      <c r="E12" s="30"/>
      <c r="F12" s="30"/>
      <c r="G12" s="30"/>
      <c r="H12" s="30"/>
      <c r="I12" s="30"/>
      <c r="J12" s="79"/>
      <c r="L12" s="79"/>
    </row>
    <row r="13" spans="2:12" s="29" customFormat="1" ht="7.5" customHeight="1">
      <c r="B13" s="208"/>
      <c r="C13" s="30"/>
      <c r="D13" s="30"/>
      <c r="E13" s="30"/>
      <c r="F13" s="30"/>
      <c r="G13" s="30"/>
      <c r="H13" s="30"/>
      <c r="I13" s="30"/>
      <c r="J13" s="79"/>
      <c r="L13" s="79"/>
    </row>
    <row r="14" spans="2:12" s="29" customFormat="1" ht="12">
      <c r="B14" s="47" t="s">
        <v>223</v>
      </c>
      <c r="C14" s="209"/>
      <c r="D14" s="209"/>
      <c r="E14" s="209"/>
      <c r="F14" s="209"/>
      <c r="G14" s="209"/>
      <c r="H14" s="209"/>
      <c r="I14" s="31"/>
      <c r="J14" s="79"/>
      <c r="L14" s="79"/>
    </row>
    <row r="15" spans="2:12" s="29" customFormat="1" ht="12">
      <c r="B15" s="172" t="s">
        <v>224</v>
      </c>
      <c r="C15" s="210">
        <f>'[4]Summary'!B10</f>
        <v>177905</v>
      </c>
      <c r="D15" s="210">
        <f>'[4]Summary'!C10</f>
        <v>140807</v>
      </c>
      <c r="E15" s="210">
        <f>'[4]Summary'!D10</f>
        <v>10853</v>
      </c>
      <c r="F15" s="210">
        <f>'[4]Summary'!$E$10+'[4]Summary'!$F$10+'[4]Summary'!$G$13</f>
        <v>872630</v>
      </c>
      <c r="G15" s="210">
        <f>'[4]Summary'!H10</f>
        <v>71921</v>
      </c>
      <c r="H15" s="210">
        <f>'[4]Summary'!I10</f>
        <v>0</v>
      </c>
      <c r="I15" s="211">
        <f>SUM(C15:H15)</f>
        <v>1274116</v>
      </c>
      <c r="J15" s="79"/>
      <c r="L15" s="79"/>
    </row>
    <row r="16" spans="2:12" s="29" customFormat="1" ht="12">
      <c r="B16" s="172" t="s">
        <v>225</v>
      </c>
      <c r="C16" s="212">
        <f>'[4]Summary'!B12</f>
        <v>163977</v>
      </c>
      <c r="D16" s="212">
        <f>'[4]Summary'!C12</f>
        <v>0</v>
      </c>
      <c r="E16" s="212">
        <f>'[4]Summary'!D12</f>
        <v>0</v>
      </c>
      <c r="F16" s="212">
        <f>'[4]Summary'!$F$12+'[4]Summary'!$E$12-'[4]Workings'!$B$96</f>
        <v>0</v>
      </c>
      <c r="G16" s="212">
        <f>'[4]Summary'!H12</f>
        <v>0</v>
      </c>
      <c r="H16" s="212">
        <f>'[4]Summary'!I12+'[4]Workings'!$B$96</f>
        <v>-163977</v>
      </c>
      <c r="I16" s="212">
        <f>SUM(C16:H16)</f>
        <v>0</v>
      </c>
      <c r="J16" s="79"/>
      <c r="L16" s="79"/>
    </row>
    <row r="17" spans="2:12" s="29" customFormat="1" ht="12.75" thickBot="1">
      <c r="B17" s="238" t="s">
        <v>226</v>
      </c>
      <c r="C17" s="213">
        <f>SUM(C15:C16)</f>
        <v>341882</v>
      </c>
      <c r="D17" s="213">
        <f aca="true" t="shared" si="0" ref="D17:I17">SUM(D15:D16)</f>
        <v>140807</v>
      </c>
      <c r="E17" s="213">
        <f t="shared" si="0"/>
        <v>10853</v>
      </c>
      <c r="F17" s="213">
        <f>SUM(F15:F16)</f>
        <v>872630</v>
      </c>
      <c r="G17" s="213">
        <f t="shared" si="0"/>
        <v>71921</v>
      </c>
      <c r="H17" s="213">
        <f t="shared" si="0"/>
        <v>-163977</v>
      </c>
      <c r="I17" s="213">
        <f t="shared" si="0"/>
        <v>1274116</v>
      </c>
      <c r="J17" s="79"/>
      <c r="L17" s="79"/>
    </row>
    <row r="18" spans="3:12" s="29" customFormat="1" ht="9" customHeight="1">
      <c r="C18" s="210"/>
      <c r="D18" s="210"/>
      <c r="E18" s="210"/>
      <c r="F18" s="210"/>
      <c r="G18" s="210"/>
      <c r="H18" s="210"/>
      <c r="I18" s="210"/>
      <c r="J18" s="79"/>
      <c r="L18" s="79"/>
    </row>
    <row r="19" spans="2:12" s="29" customFormat="1" ht="12">
      <c r="B19" s="47" t="s">
        <v>227</v>
      </c>
      <c r="C19" s="210"/>
      <c r="D19" s="210"/>
      <c r="E19" s="210"/>
      <c r="F19" s="210"/>
      <c r="G19" s="210"/>
      <c r="H19" s="210"/>
      <c r="I19" s="210"/>
      <c r="J19" s="79"/>
      <c r="L19" s="79"/>
    </row>
    <row r="20" spans="2:12" s="29" customFormat="1" ht="12">
      <c r="B20" s="172" t="s">
        <v>228</v>
      </c>
      <c r="C20" s="210">
        <f>'[4]Summary'!B16</f>
        <v>162999</v>
      </c>
      <c r="D20" s="210">
        <f>'[4]Summary'!C16</f>
        <v>60851</v>
      </c>
      <c r="E20" s="210">
        <f>'[4]Summary'!D16</f>
        <v>4780</v>
      </c>
      <c r="F20" s="210">
        <f>'[4]Summary'!$E$16+'[4]Summary'!$F$16+'[4]Summary'!$G$16</f>
        <v>32431</v>
      </c>
      <c r="G20" s="210">
        <f>'[4]Summary'!H16</f>
        <v>3847</v>
      </c>
      <c r="H20" s="210">
        <f>'[4]Summary'!I16</f>
        <v>0</v>
      </c>
      <c r="I20" s="211">
        <f>SUM(C20:H20)</f>
        <v>264908</v>
      </c>
      <c r="J20" s="79"/>
      <c r="L20" s="79"/>
    </row>
    <row r="21" spans="2:12" s="29" customFormat="1" ht="12">
      <c r="B21" s="172" t="s">
        <v>218</v>
      </c>
      <c r="C21" s="211"/>
      <c r="D21" s="211"/>
      <c r="E21" s="211"/>
      <c r="F21" s="211"/>
      <c r="G21" s="211"/>
      <c r="H21" s="211"/>
      <c r="I21" s="212">
        <f>'[4]Summary'!$J$17</f>
        <v>-8795</v>
      </c>
      <c r="J21" s="79"/>
      <c r="L21" s="79"/>
    </row>
    <row r="22" spans="2:12" s="29" customFormat="1" ht="12">
      <c r="B22" s="172" t="s">
        <v>208</v>
      </c>
      <c r="C22" s="211"/>
      <c r="D22" s="211"/>
      <c r="E22" s="211"/>
      <c r="F22" s="211"/>
      <c r="G22" s="211"/>
      <c r="H22" s="211"/>
      <c r="I22" s="210">
        <f>SUM(I20:I21)</f>
        <v>256113</v>
      </c>
      <c r="J22" s="79"/>
      <c r="L22" s="79"/>
    </row>
    <row r="23" spans="1:12" s="29" customFormat="1" ht="12">
      <c r="A23" s="50"/>
      <c r="B23" s="172" t="s">
        <v>146</v>
      </c>
      <c r="C23" s="210"/>
      <c r="D23" s="210"/>
      <c r="E23" s="210"/>
      <c r="F23" s="210"/>
      <c r="G23" s="210"/>
      <c r="H23" s="210"/>
      <c r="I23" s="211">
        <f>'[4]Summary'!$J$19</f>
        <v>-15135</v>
      </c>
      <c r="J23" s="79"/>
      <c r="L23" s="79"/>
    </row>
    <row r="24" spans="2:12" s="29" customFormat="1" ht="12">
      <c r="B24" s="172" t="s">
        <v>170</v>
      </c>
      <c r="C24" s="210"/>
      <c r="D24" s="210"/>
      <c r="E24" s="210"/>
      <c r="F24" s="210"/>
      <c r="G24" s="210"/>
      <c r="H24" s="210"/>
      <c r="I24" s="211">
        <f>'[4]Summary'!$J$20</f>
        <v>2577</v>
      </c>
      <c r="J24" s="79"/>
      <c r="L24" s="79"/>
    </row>
    <row r="25" spans="2:12" s="29" customFormat="1" ht="12">
      <c r="B25" s="172" t="s">
        <v>332</v>
      </c>
      <c r="C25" s="210"/>
      <c r="D25" s="210"/>
      <c r="E25" s="210"/>
      <c r="F25" s="210"/>
      <c r="G25" s="210"/>
      <c r="H25" s="210"/>
      <c r="I25" s="211">
        <f>'[4]Summary'!$J$21</f>
        <v>9715</v>
      </c>
      <c r="J25" s="79"/>
      <c r="L25" s="79"/>
    </row>
    <row r="26" spans="2:12" s="29" customFormat="1" ht="12">
      <c r="B26" s="172" t="s">
        <v>162</v>
      </c>
      <c r="C26" s="211"/>
      <c r="D26" s="211"/>
      <c r="E26" s="211"/>
      <c r="F26" s="211"/>
      <c r="G26" s="211"/>
      <c r="H26" s="211"/>
      <c r="I26" s="214">
        <f>SUM(I22:I25)</f>
        <v>253270</v>
      </c>
      <c r="J26" s="79"/>
      <c r="L26" s="79"/>
    </row>
    <row r="27" spans="2:12" s="29" customFormat="1" ht="12">
      <c r="B27" s="172" t="s">
        <v>20</v>
      </c>
      <c r="C27" s="210"/>
      <c r="D27" s="210"/>
      <c r="E27" s="210"/>
      <c r="F27" s="210"/>
      <c r="G27" s="210"/>
      <c r="H27" s="210"/>
      <c r="I27" s="212">
        <f>'[7]Group'!$BR$26</f>
        <v>-51416</v>
      </c>
      <c r="J27" s="79"/>
      <c r="L27" s="79"/>
    </row>
    <row r="28" spans="2:12" s="29" customFormat="1" ht="12">
      <c r="B28" s="172" t="s">
        <v>235</v>
      </c>
      <c r="C28" s="210"/>
      <c r="D28" s="210"/>
      <c r="E28" s="210"/>
      <c r="F28" s="210"/>
      <c r="G28" s="210"/>
      <c r="H28" s="210"/>
      <c r="I28" s="211">
        <f>SUM(I26:I27)</f>
        <v>201854</v>
      </c>
      <c r="J28" s="79"/>
      <c r="L28" s="79"/>
    </row>
    <row r="29" spans="2:12" s="29" customFormat="1" ht="12">
      <c r="B29" s="172" t="s">
        <v>147</v>
      </c>
      <c r="C29" s="210"/>
      <c r="D29" s="210"/>
      <c r="E29" s="210"/>
      <c r="F29" s="210"/>
      <c r="G29" s="210"/>
      <c r="H29" s="210"/>
      <c r="I29" s="211">
        <f>'[7]Group'!$BR$28</f>
        <v>-44418</v>
      </c>
      <c r="J29" s="79"/>
      <c r="L29" s="79"/>
    </row>
    <row r="30" spans="2:12" s="29" customFormat="1" ht="12.75" thickBot="1">
      <c r="B30" s="172" t="s">
        <v>172</v>
      </c>
      <c r="C30" s="210"/>
      <c r="D30" s="210"/>
      <c r="E30" s="210"/>
      <c r="F30" s="210"/>
      <c r="G30" s="210"/>
      <c r="H30" s="210"/>
      <c r="I30" s="213">
        <f>SUM(I28:I29)</f>
        <v>157436</v>
      </c>
      <c r="J30" s="79"/>
      <c r="L30" s="79"/>
    </row>
    <row r="31" spans="7:12" s="29" customFormat="1" ht="21.75" customHeight="1">
      <c r="G31" s="79"/>
      <c r="H31" s="79"/>
      <c r="I31" s="79"/>
      <c r="J31" s="79"/>
      <c r="L31" s="79"/>
    </row>
    <row r="32" spans="2:12" s="29" customFormat="1" ht="12">
      <c r="B32" s="47" t="s">
        <v>297</v>
      </c>
      <c r="G32" s="79"/>
      <c r="H32" s="79"/>
      <c r="I32" s="79"/>
      <c r="J32" s="79"/>
      <c r="L32" s="79"/>
    </row>
    <row r="33" spans="7:12" s="29" customFormat="1" ht="7.5" customHeight="1">
      <c r="G33" s="79"/>
      <c r="H33" s="79"/>
      <c r="I33" s="79"/>
      <c r="J33" s="79"/>
      <c r="L33" s="79"/>
    </row>
    <row r="34" spans="2:12" s="29" customFormat="1" ht="12">
      <c r="B34" s="47" t="s">
        <v>223</v>
      </c>
      <c r="C34" s="209"/>
      <c r="D34" s="209"/>
      <c r="E34" s="209"/>
      <c r="F34" s="209"/>
      <c r="G34" s="209"/>
      <c r="H34" s="209"/>
      <c r="I34" s="31"/>
      <c r="J34" s="79"/>
      <c r="L34" s="79"/>
    </row>
    <row r="35" spans="2:12" s="29" customFormat="1" ht="12">
      <c r="B35" s="172" t="s">
        <v>236</v>
      </c>
      <c r="C35" s="215">
        <v>124405</v>
      </c>
      <c r="D35" s="215">
        <v>104052</v>
      </c>
      <c r="E35" s="215">
        <v>12363</v>
      </c>
      <c r="F35" s="215">
        <v>450876</v>
      </c>
      <c r="G35" s="215">
        <v>14392</v>
      </c>
      <c r="H35" s="215">
        <v>0</v>
      </c>
      <c r="I35" s="216">
        <f>SUM(C35:H35)</f>
        <v>706088</v>
      </c>
      <c r="J35" s="79"/>
      <c r="L35" s="79"/>
    </row>
    <row r="36" spans="2:12" s="29" customFormat="1" ht="12">
      <c r="B36" s="172" t="s">
        <v>225</v>
      </c>
      <c r="C36" s="217">
        <v>107162</v>
      </c>
      <c r="D36" s="217">
        <f>'[1]Summary'!C29</f>
        <v>0</v>
      </c>
      <c r="E36" s="217">
        <f>'[1]Summary'!D29</f>
        <v>0</v>
      </c>
      <c r="F36" s="217">
        <v>24171</v>
      </c>
      <c r="G36" s="217">
        <f>'[1]Summary'!H29</f>
        <v>0</v>
      </c>
      <c r="H36" s="217">
        <f>-SUM(C36:G36)</f>
        <v>-131333</v>
      </c>
      <c r="I36" s="217">
        <f>SUM(C36:H36)</f>
        <v>0</v>
      </c>
      <c r="J36" s="79"/>
      <c r="L36" s="79"/>
    </row>
    <row r="37" spans="2:12" s="29" customFormat="1" ht="12.75" thickBot="1">
      <c r="B37" s="238" t="s">
        <v>226</v>
      </c>
      <c r="C37" s="218">
        <f>SUM(C35:C36)</f>
        <v>231567</v>
      </c>
      <c r="D37" s="218">
        <f aca="true" t="shared" si="1" ref="D37:I37">SUM(D35:D36)</f>
        <v>104052</v>
      </c>
      <c r="E37" s="218">
        <f t="shared" si="1"/>
        <v>12363</v>
      </c>
      <c r="F37" s="218">
        <f t="shared" si="1"/>
        <v>475047</v>
      </c>
      <c r="G37" s="218">
        <f t="shared" si="1"/>
        <v>14392</v>
      </c>
      <c r="H37" s="218">
        <f t="shared" si="1"/>
        <v>-131333</v>
      </c>
      <c r="I37" s="218">
        <f t="shared" si="1"/>
        <v>706088</v>
      </c>
      <c r="J37" s="79"/>
      <c r="L37" s="79"/>
    </row>
    <row r="38" spans="3:12" s="29" customFormat="1" ht="9.75" customHeight="1">
      <c r="C38" s="215"/>
      <c r="D38" s="215"/>
      <c r="E38" s="215"/>
      <c r="F38" s="215"/>
      <c r="G38" s="215"/>
      <c r="H38" s="215"/>
      <c r="I38" s="215"/>
      <c r="J38" s="79"/>
      <c r="L38" s="79"/>
    </row>
    <row r="39" spans="2:12" s="29" customFormat="1" ht="12">
      <c r="B39" s="47" t="s">
        <v>227</v>
      </c>
      <c r="C39" s="215"/>
      <c r="D39" s="215"/>
      <c r="E39" s="215"/>
      <c r="F39" s="215"/>
      <c r="G39" s="215"/>
      <c r="H39" s="215"/>
      <c r="I39" s="215"/>
      <c r="J39" s="79"/>
      <c r="L39" s="79"/>
    </row>
    <row r="40" spans="2:12" s="29" customFormat="1" ht="12">
      <c r="B40" s="172" t="s">
        <v>228</v>
      </c>
      <c r="C40" s="215">
        <v>112339</v>
      </c>
      <c r="D40" s="215">
        <v>51946</v>
      </c>
      <c r="E40" s="215">
        <v>8572</v>
      </c>
      <c r="F40" s="215">
        <v>23247</v>
      </c>
      <c r="G40" s="215">
        <v>827</v>
      </c>
      <c r="H40" s="322">
        <v>0</v>
      </c>
      <c r="I40" s="215">
        <f>SUM(C40:H40)</f>
        <v>196931</v>
      </c>
      <c r="J40" s="79"/>
      <c r="L40" s="79"/>
    </row>
    <row r="41" spans="2:12" s="29" customFormat="1" ht="12">
      <c r="B41" s="172" t="s">
        <v>218</v>
      </c>
      <c r="C41" s="216"/>
      <c r="D41" s="216"/>
      <c r="E41" s="216"/>
      <c r="F41" s="216"/>
      <c r="G41" s="216"/>
      <c r="H41" s="216"/>
      <c r="I41" s="217">
        <v>-1561</v>
      </c>
      <c r="J41" s="79"/>
      <c r="L41" s="79"/>
    </row>
    <row r="42" spans="2:12" s="29" customFormat="1" ht="12">
      <c r="B42" s="172" t="s">
        <v>208</v>
      </c>
      <c r="C42" s="216"/>
      <c r="D42" s="216"/>
      <c r="E42" s="216"/>
      <c r="F42" s="216"/>
      <c r="G42" s="216"/>
      <c r="H42" s="216"/>
      <c r="I42" s="215">
        <f>SUM(I40:I41)</f>
        <v>195370</v>
      </c>
      <c r="J42" s="79"/>
      <c r="L42" s="79"/>
    </row>
    <row r="43" spans="2:12" s="29" customFormat="1" ht="12">
      <c r="B43" s="172" t="s">
        <v>146</v>
      </c>
      <c r="C43" s="215"/>
      <c r="D43" s="215"/>
      <c r="E43" s="215"/>
      <c r="F43" s="215"/>
      <c r="G43" s="215"/>
      <c r="H43" s="215"/>
      <c r="I43" s="216">
        <v>-10656</v>
      </c>
      <c r="J43" s="79"/>
      <c r="L43" s="79"/>
    </row>
    <row r="44" spans="2:12" s="29" customFormat="1" ht="12">
      <c r="B44" s="172" t="s">
        <v>170</v>
      </c>
      <c r="C44" s="215"/>
      <c r="D44" s="215"/>
      <c r="E44" s="215"/>
      <c r="F44" s="215"/>
      <c r="G44" s="215"/>
      <c r="H44" s="215"/>
      <c r="I44" s="216">
        <v>3339</v>
      </c>
      <c r="J44" s="79"/>
      <c r="L44" s="79"/>
    </row>
    <row r="45" spans="2:12" s="29" customFormat="1" ht="12">
      <c r="B45" s="172" t="s">
        <v>335</v>
      </c>
      <c r="C45" s="215"/>
      <c r="D45" s="215"/>
      <c r="E45" s="215"/>
      <c r="F45" s="215"/>
      <c r="G45" s="215"/>
      <c r="H45" s="215"/>
      <c r="I45" s="216">
        <v>6820</v>
      </c>
      <c r="J45" s="79"/>
      <c r="L45" s="79"/>
    </row>
    <row r="46" spans="2:12" s="29" customFormat="1" ht="12">
      <c r="B46" s="172" t="s">
        <v>162</v>
      </c>
      <c r="C46" s="216"/>
      <c r="D46" s="216"/>
      <c r="E46" s="216"/>
      <c r="F46" s="216"/>
      <c r="G46" s="216"/>
      <c r="H46" s="216"/>
      <c r="I46" s="219">
        <f>SUM(I42:I45)</f>
        <v>194873</v>
      </c>
      <c r="J46" s="79"/>
      <c r="L46" s="79"/>
    </row>
    <row r="47" spans="2:12" s="29" customFormat="1" ht="12">
      <c r="B47" s="172" t="s">
        <v>20</v>
      </c>
      <c r="C47" s="215"/>
      <c r="D47" s="215"/>
      <c r="E47" s="215"/>
      <c r="F47" s="215"/>
      <c r="G47" s="215"/>
      <c r="H47" s="215"/>
      <c r="I47" s="217">
        <v>-39478</v>
      </c>
      <c r="J47" s="79"/>
      <c r="L47" s="79"/>
    </row>
    <row r="48" spans="2:12" s="29" customFormat="1" ht="12">
      <c r="B48" s="172" t="s">
        <v>235</v>
      </c>
      <c r="C48" s="215"/>
      <c r="D48" s="215"/>
      <c r="E48" s="215"/>
      <c r="F48" s="215"/>
      <c r="G48" s="215"/>
      <c r="H48" s="215"/>
      <c r="I48" s="216">
        <f>SUM(I46:I47)</f>
        <v>155395</v>
      </c>
      <c r="J48" s="79"/>
      <c r="L48" s="79"/>
    </row>
    <row r="49" spans="2:12" s="29" customFormat="1" ht="12">
      <c r="B49" s="172" t="s">
        <v>147</v>
      </c>
      <c r="C49" s="215"/>
      <c r="D49" s="215"/>
      <c r="E49" s="215"/>
      <c r="F49" s="215"/>
      <c r="G49" s="215"/>
      <c r="H49" s="215"/>
      <c r="I49" s="216">
        <v>-27878</v>
      </c>
      <c r="J49" s="79"/>
      <c r="L49" s="79"/>
    </row>
    <row r="50" spans="2:12" s="29" customFormat="1" ht="12.75" thickBot="1">
      <c r="B50" s="172" t="s">
        <v>172</v>
      </c>
      <c r="C50" s="215"/>
      <c r="D50" s="215"/>
      <c r="E50" s="215"/>
      <c r="F50" s="215"/>
      <c r="G50" s="215"/>
      <c r="H50" s="215"/>
      <c r="I50" s="218">
        <f>SUM(I48:I49)</f>
        <v>127517</v>
      </c>
      <c r="J50" s="220"/>
      <c r="L50" s="79"/>
    </row>
    <row r="51" spans="7:12" s="29" customFormat="1" ht="12">
      <c r="G51" s="79"/>
      <c r="H51" s="79"/>
      <c r="I51" s="79"/>
      <c r="J51" s="79"/>
      <c r="L51" s="79"/>
    </row>
    <row r="52" spans="7:12" s="29" customFormat="1" ht="12">
      <c r="G52" s="79"/>
      <c r="H52" s="79"/>
      <c r="I52" s="79"/>
      <c r="J52" s="79"/>
      <c r="L52" s="79"/>
    </row>
    <row r="53" spans="7:12" s="29" customFormat="1" ht="12">
      <c r="G53" s="79"/>
      <c r="H53" s="79"/>
      <c r="I53" s="79"/>
      <c r="J53" s="79"/>
      <c r="L53" s="79"/>
    </row>
    <row r="54" spans="7:12" s="29" customFormat="1" ht="12">
      <c r="G54" s="79"/>
      <c r="H54" s="79"/>
      <c r="I54" s="79"/>
      <c r="J54" s="79"/>
      <c r="L54" s="79"/>
    </row>
    <row r="55" spans="7:12" s="29" customFormat="1" ht="12">
      <c r="G55" s="79"/>
      <c r="H55" s="79"/>
      <c r="I55" s="79"/>
      <c r="J55" s="79"/>
      <c r="L55" s="79"/>
    </row>
    <row r="56" spans="7:12" s="29" customFormat="1" ht="12">
      <c r="G56" s="79"/>
      <c r="H56" s="79"/>
      <c r="I56" s="79"/>
      <c r="J56" s="79"/>
      <c r="L56" s="79"/>
    </row>
    <row r="57" spans="7:12" s="29" customFormat="1" ht="12">
      <c r="G57" s="79"/>
      <c r="H57" s="79"/>
      <c r="I57" s="79"/>
      <c r="J57" s="79"/>
      <c r="L57" s="79"/>
    </row>
    <row r="58" spans="7:12" s="29" customFormat="1" ht="12">
      <c r="G58" s="79"/>
      <c r="H58" s="79"/>
      <c r="I58" s="79"/>
      <c r="J58" s="79"/>
      <c r="L58" s="79"/>
    </row>
    <row r="59" spans="7:12" s="29" customFormat="1" ht="12">
      <c r="G59" s="79"/>
      <c r="H59" s="79"/>
      <c r="I59" s="79"/>
      <c r="J59" s="79"/>
      <c r="L59" s="79"/>
    </row>
    <row r="60" spans="7:12" s="29" customFormat="1" ht="12">
      <c r="G60" s="79"/>
      <c r="H60" s="79"/>
      <c r="I60" s="79"/>
      <c r="J60" s="79"/>
      <c r="L60" s="79"/>
    </row>
    <row r="61" spans="7:12" s="29" customFormat="1" ht="12">
      <c r="G61" s="79"/>
      <c r="H61" s="79"/>
      <c r="I61" s="79"/>
      <c r="J61" s="79"/>
      <c r="L61" s="79"/>
    </row>
    <row r="62" spans="7:12" s="29" customFormat="1" ht="12">
      <c r="G62" s="79"/>
      <c r="H62" s="79"/>
      <c r="I62" s="79"/>
      <c r="J62" s="79"/>
      <c r="L62" s="79"/>
    </row>
    <row r="63" spans="7:12" s="29" customFormat="1" ht="12">
      <c r="G63" s="79"/>
      <c r="H63" s="79"/>
      <c r="I63" s="79"/>
      <c r="J63" s="79"/>
      <c r="L63" s="79"/>
    </row>
    <row r="64" spans="7:12" s="29" customFormat="1" ht="12">
      <c r="G64" s="79"/>
      <c r="H64" s="79"/>
      <c r="I64" s="79"/>
      <c r="J64" s="79"/>
      <c r="L64" s="79"/>
    </row>
    <row r="65" spans="7:12" s="29" customFormat="1" ht="12">
      <c r="G65" s="79"/>
      <c r="H65" s="79"/>
      <c r="I65" s="79"/>
      <c r="J65" s="79"/>
      <c r="L65" s="79"/>
    </row>
    <row r="66" spans="7:12" s="29" customFormat="1" ht="12">
      <c r="G66" s="79"/>
      <c r="H66" s="79"/>
      <c r="I66" s="79"/>
      <c r="J66" s="79"/>
      <c r="L66" s="79"/>
    </row>
  </sheetData>
  <mergeCells count="2">
    <mergeCell ref="A1:I1"/>
    <mergeCell ref="A2:I2"/>
  </mergeCells>
  <printOptions/>
  <pageMargins left="0.91" right="0.38" top="1.2" bottom="1.17" header="0.38" footer="1"/>
  <pageSetup horizontalDpi="300" verticalDpi="300" orientation="portrait" paperSize="9" scale="92" r:id="rId1"/>
  <headerFooter alignWithMargins="0">
    <oddFooter>&amp;C&amp;"Times New Roman,Regular"&amp;7- Page &amp;P+6 -</oddFooter>
  </headerFooter>
</worksheet>
</file>

<file path=xl/worksheets/sheet7.xml><?xml version="1.0" encoding="utf-8"?>
<worksheet xmlns="http://schemas.openxmlformats.org/spreadsheetml/2006/main" xmlns:r="http://schemas.openxmlformats.org/officeDocument/2006/relationships">
  <dimension ref="A1:Q33"/>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72" t="s">
        <v>105</v>
      </c>
      <c r="B1" s="372"/>
      <c r="C1" s="372"/>
      <c r="D1" s="372"/>
      <c r="E1" s="372"/>
      <c r="F1" s="372"/>
      <c r="G1" s="372"/>
      <c r="H1" s="372"/>
      <c r="I1" s="372"/>
      <c r="J1" s="372"/>
      <c r="K1" s="372"/>
      <c r="L1" s="372"/>
      <c r="M1" s="372"/>
      <c r="N1" s="372"/>
      <c r="O1" s="372"/>
      <c r="P1" s="372"/>
      <c r="Q1" s="126"/>
    </row>
    <row r="2" spans="1:17" s="19" customFormat="1" ht="12.75">
      <c r="A2" s="373" t="s">
        <v>19</v>
      </c>
      <c r="B2" s="373"/>
      <c r="C2" s="373"/>
      <c r="D2" s="373"/>
      <c r="E2" s="373"/>
      <c r="F2" s="373"/>
      <c r="G2" s="373"/>
      <c r="H2" s="373"/>
      <c r="I2" s="373"/>
      <c r="J2" s="373"/>
      <c r="K2" s="373"/>
      <c r="L2" s="373"/>
      <c r="M2" s="373"/>
      <c r="N2" s="373"/>
      <c r="O2" s="373"/>
      <c r="P2" s="373"/>
      <c r="Q2" s="127"/>
    </row>
    <row r="3" s="19" customFormat="1" ht="12.75">
      <c r="P3" s="18"/>
    </row>
    <row r="4" spans="1:16" s="19" customFormat="1" ht="14.25">
      <c r="A4" s="128" t="str">
        <f>'IS'!A4</f>
        <v>Interim report for the financial period ended 30 September 2003</v>
      </c>
      <c r="P4" s="18"/>
    </row>
    <row r="5" spans="1:16" s="19" customFormat="1" ht="12.75">
      <c r="A5" s="129" t="s">
        <v>137</v>
      </c>
      <c r="P5" s="18"/>
    </row>
    <row r="6" spans="1:15" s="74" customFormat="1" ht="12" customHeight="1">
      <c r="A6" s="83"/>
      <c r="B6" s="83"/>
      <c r="C6" s="83"/>
      <c r="D6" s="83"/>
      <c r="E6" s="130"/>
      <c r="F6" s="83"/>
      <c r="G6" s="83"/>
      <c r="H6" s="83"/>
      <c r="I6" s="83"/>
      <c r="J6" s="83"/>
      <c r="K6" s="83"/>
      <c r="L6" s="83"/>
      <c r="M6" s="83"/>
      <c r="N6" s="83"/>
      <c r="O6" s="83"/>
    </row>
    <row r="7" s="19" customFormat="1" ht="12.75">
      <c r="A7" s="18" t="s">
        <v>216</v>
      </c>
    </row>
    <row r="8" s="19" customFormat="1" ht="11.25" customHeight="1"/>
    <row r="9" spans="1:3" s="19" customFormat="1" ht="11.25" customHeight="1">
      <c r="A9" s="18"/>
      <c r="B9" s="18"/>
      <c r="C9" s="18"/>
    </row>
    <row r="10" spans="1:3" s="19" customFormat="1" ht="12.75">
      <c r="A10" s="18" t="s">
        <v>110</v>
      </c>
      <c r="B10" s="18"/>
      <c r="C10" s="18" t="s">
        <v>199</v>
      </c>
    </row>
    <row r="11" spans="1:3" s="19" customFormat="1" ht="10.5" customHeight="1">
      <c r="A11" s="18"/>
      <c r="B11" s="18"/>
      <c r="C11" s="18"/>
    </row>
    <row r="12" spans="1:16" s="19" customFormat="1" ht="25.5" customHeight="1">
      <c r="A12" s="18"/>
      <c r="B12" s="18"/>
      <c r="C12" s="368" t="s">
        <v>298</v>
      </c>
      <c r="D12" s="368"/>
      <c r="E12" s="368"/>
      <c r="F12" s="368"/>
      <c r="G12" s="368"/>
      <c r="H12" s="368"/>
      <c r="I12" s="368"/>
      <c r="J12" s="368"/>
      <c r="K12" s="368"/>
      <c r="L12" s="368"/>
      <c r="M12" s="368"/>
      <c r="N12" s="368"/>
      <c r="O12" s="368"/>
      <c r="P12" s="368"/>
    </row>
    <row r="13" s="19" customFormat="1" ht="10.5" customHeight="1"/>
    <row r="14" s="19" customFormat="1" ht="10.5" customHeight="1"/>
    <row r="15" spans="1:17" s="18" customFormat="1" ht="12.75">
      <c r="A15" s="18" t="s">
        <v>201</v>
      </c>
      <c r="C15" s="18" t="s">
        <v>152</v>
      </c>
      <c r="E15" s="111"/>
      <c r="F15" s="111"/>
      <c r="G15" s="111"/>
      <c r="H15" s="111"/>
      <c r="I15" s="111"/>
      <c r="J15" s="111"/>
      <c r="K15" s="111"/>
      <c r="L15" s="111"/>
      <c r="M15" s="111"/>
      <c r="N15" s="111"/>
      <c r="O15" s="111"/>
      <c r="P15" s="111"/>
      <c r="Q15" s="111"/>
    </row>
    <row r="16" spans="3:17" s="19" customFormat="1" ht="10.5" customHeight="1">
      <c r="C16" s="59"/>
      <c r="D16" s="59"/>
      <c r="E16" s="59"/>
      <c r="F16" s="59"/>
      <c r="G16" s="59"/>
      <c r="H16" s="59"/>
      <c r="I16" s="59"/>
      <c r="J16" s="59"/>
      <c r="K16" s="59"/>
      <c r="L16" s="59"/>
      <c r="M16" s="59"/>
      <c r="N16" s="59"/>
      <c r="O16" s="59"/>
      <c r="P16" s="59"/>
      <c r="Q16" s="59"/>
    </row>
    <row r="17" spans="3:17" s="19" customFormat="1" ht="24.75" customHeight="1">
      <c r="C17" s="374" t="s">
        <v>14</v>
      </c>
      <c r="D17" s="374"/>
      <c r="E17" s="374"/>
      <c r="F17" s="374"/>
      <c r="G17" s="374"/>
      <c r="H17" s="374"/>
      <c r="I17" s="374"/>
      <c r="J17" s="374"/>
      <c r="K17" s="374"/>
      <c r="L17" s="374"/>
      <c r="M17" s="374"/>
      <c r="N17" s="374"/>
      <c r="O17" s="374"/>
      <c r="P17" s="374"/>
      <c r="Q17" s="59"/>
    </row>
    <row r="18" spans="3:17" s="19" customFormat="1" ht="9" customHeight="1">
      <c r="C18" s="62"/>
      <c r="D18" s="62"/>
      <c r="E18" s="62"/>
      <c r="F18" s="62"/>
      <c r="G18" s="62"/>
      <c r="H18" s="62"/>
      <c r="I18" s="62"/>
      <c r="J18" s="62"/>
      <c r="K18" s="62"/>
      <c r="L18" s="62"/>
      <c r="M18" s="62"/>
      <c r="N18" s="62"/>
      <c r="O18" s="62"/>
      <c r="P18" s="62"/>
      <c r="Q18" s="59"/>
    </row>
    <row r="19" s="19" customFormat="1" ht="9.75" customHeight="1"/>
    <row r="20" spans="1:7" s="19" customFormat="1" ht="12.75">
      <c r="A20" s="18" t="s">
        <v>202</v>
      </c>
      <c r="B20" s="18"/>
      <c r="C20" s="18" t="s">
        <v>45</v>
      </c>
      <c r="D20" s="18"/>
      <c r="E20" s="18"/>
      <c r="F20" s="18"/>
      <c r="G20" s="18"/>
    </row>
    <row r="21" spans="1:7" s="19" customFormat="1" ht="10.5" customHeight="1">
      <c r="A21" s="18"/>
      <c r="B21" s="18"/>
      <c r="C21" s="18"/>
      <c r="D21" s="18"/>
      <c r="E21" s="18"/>
      <c r="F21" s="18"/>
      <c r="G21" s="18"/>
    </row>
    <row r="22" spans="1:16" s="19" customFormat="1" ht="26.25" customHeight="1">
      <c r="A22" s="18"/>
      <c r="B22" s="18"/>
      <c r="C22" s="374" t="str">
        <f>"There were no material changes in the composition of the Group during the financial period ended "&amp;TEXT(Sheet1!B9,"dd mmmm yyyy")&amp;" except for the following:-."</f>
        <v>There were no material changes in the composition of the Group during the financial period ended 30 September 2003 except for the following:-.</v>
      </c>
      <c r="D22" s="374"/>
      <c r="E22" s="374"/>
      <c r="F22" s="374"/>
      <c r="G22" s="374"/>
      <c r="H22" s="374"/>
      <c r="I22" s="374"/>
      <c r="J22" s="374"/>
      <c r="K22" s="374"/>
      <c r="L22" s="374"/>
      <c r="M22" s="374"/>
      <c r="N22" s="374"/>
      <c r="O22" s="374"/>
      <c r="P22" s="374"/>
    </row>
    <row r="23" spans="1:16" s="19" customFormat="1" ht="5.25" customHeight="1">
      <c r="A23" s="18"/>
      <c r="B23" s="18"/>
      <c r="C23" s="62"/>
      <c r="D23" s="62"/>
      <c r="E23" s="62"/>
      <c r="F23" s="62"/>
      <c r="G23" s="62"/>
      <c r="H23" s="62"/>
      <c r="I23" s="62"/>
      <c r="J23" s="62"/>
      <c r="K23" s="62"/>
      <c r="L23" s="62"/>
      <c r="M23" s="62"/>
      <c r="N23" s="62"/>
      <c r="O23" s="62"/>
      <c r="P23" s="62"/>
    </row>
    <row r="24" spans="1:16" s="19" customFormat="1" ht="9" customHeight="1">
      <c r="A24" s="18"/>
      <c r="B24" s="18"/>
      <c r="C24" s="374"/>
      <c r="D24" s="374"/>
      <c r="E24" s="374"/>
      <c r="F24" s="374"/>
      <c r="G24" s="374"/>
      <c r="H24" s="374"/>
      <c r="I24" s="374"/>
      <c r="J24" s="374"/>
      <c r="K24" s="374"/>
      <c r="L24" s="374"/>
      <c r="M24" s="374"/>
      <c r="N24" s="374"/>
      <c r="O24" s="374"/>
      <c r="P24" s="374"/>
    </row>
    <row r="25" spans="1:17" s="19" customFormat="1" ht="19.5" customHeight="1">
      <c r="A25" s="18"/>
      <c r="B25" s="18"/>
      <c r="C25" s="62"/>
      <c r="D25" s="62"/>
      <c r="E25" s="62"/>
      <c r="F25" s="62"/>
      <c r="G25" s="62"/>
      <c r="H25" s="62"/>
      <c r="I25" s="62"/>
      <c r="J25" s="62"/>
      <c r="K25" s="62"/>
      <c r="M25" s="124"/>
      <c r="N25" s="347" t="s">
        <v>278</v>
      </c>
      <c r="O25" s="347"/>
      <c r="P25" s="347"/>
      <c r="Q25" s="347"/>
    </row>
    <row r="26" spans="1:17" s="19" customFormat="1" ht="12.75" customHeight="1">
      <c r="A26" s="18"/>
      <c r="B26" s="18"/>
      <c r="C26" s="62"/>
      <c r="D26" s="62"/>
      <c r="E26" s="62"/>
      <c r="F26" s="62"/>
      <c r="G26" s="62"/>
      <c r="H26" s="62"/>
      <c r="I26" s="62"/>
      <c r="J26" s="62"/>
      <c r="K26" s="62"/>
      <c r="M26" s="124"/>
      <c r="N26" s="254">
        <v>37894</v>
      </c>
      <c r="O26" s="134"/>
      <c r="P26" s="254">
        <v>37802</v>
      </c>
      <c r="Q26" s="253"/>
    </row>
    <row r="27" spans="1:17" s="19" customFormat="1" ht="12.75" customHeight="1">
      <c r="A27" s="18"/>
      <c r="B27" s="18"/>
      <c r="C27" s="62"/>
      <c r="D27" s="62"/>
      <c r="E27" s="62"/>
      <c r="F27" s="62"/>
      <c r="G27" s="62"/>
      <c r="H27" s="62"/>
      <c r="I27" s="62"/>
      <c r="J27" s="62"/>
      <c r="K27" s="62"/>
      <c r="M27" s="124"/>
      <c r="N27" s="254"/>
      <c r="O27" s="134"/>
      <c r="P27" s="254"/>
      <c r="Q27" s="253"/>
    </row>
    <row r="28" spans="1:16" s="19" customFormat="1" ht="12.75" customHeight="1">
      <c r="A28" s="18"/>
      <c r="B28" s="18"/>
      <c r="C28" s="374" t="s">
        <v>310</v>
      </c>
      <c r="D28" s="348"/>
      <c r="E28" s="348"/>
      <c r="F28" s="348"/>
      <c r="G28" s="348"/>
      <c r="H28" s="348"/>
      <c r="I28" s="348"/>
      <c r="J28" s="348"/>
      <c r="K28" s="348"/>
      <c r="L28" s="348"/>
      <c r="M28" s="62"/>
      <c r="N28" s="225">
        <v>0.5856</v>
      </c>
      <c r="O28" s="204"/>
      <c r="P28" s="203">
        <v>0.51</v>
      </c>
    </row>
    <row r="29" spans="1:16" s="19" customFormat="1" ht="10.5" customHeight="1">
      <c r="A29" s="18"/>
      <c r="B29" s="18"/>
      <c r="C29" s="62"/>
      <c r="D29" s="62"/>
      <c r="E29" s="62"/>
      <c r="F29" s="62"/>
      <c r="G29" s="62"/>
      <c r="H29" s="62"/>
      <c r="I29" s="62"/>
      <c r="J29" s="62"/>
      <c r="K29" s="62"/>
      <c r="L29" s="62"/>
      <c r="M29" s="62"/>
      <c r="N29" s="62"/>
      <c r="O29" s="62"/>
      <c r="P29" s="62"/>
    </row>
    <row r="30" spans="3:16" s="19" customFormat="1" ht="10.5" customHeight="1">
      <c r="C30" s="62"/>
      <c r="D30" s="62"/>
      <c r="E30" s="62"/>
      <c r="F30" s="62"/>
      <c r="G30" s="62"/>
      <c r="H30" s="62"/>
      <c r="I30" s="62"/>
      <c r="J30" s="62"/>
      <c r="K30" s="62"/>
      <c r="L30" s="62"/>
      <c r="M30" s="62"/>
      <c r="N30" s="62"/>
      <c r="O30" s="62"/>
      <c r="P30" s="62"/>
    </row>
    <row r="31" spans="1:16" s="19" customFormat="1" ht="12.75">
      <c r="A31" s="18" t="s">
        <v>200</v>
      </c>
      <c r="B31" s="18"/>
      <c r="C31" s="18" t="s">
        <v>55</v>
      </c>
      <c r="D31" s="18"/>
      <c r="E31" s="18"/>
      <c r="P31" s="20"/>
    </row>
    <row r="32" s="19" customFormat="1" ht="10.5" customHeight="1">
      <c r="P32" s="20"/>
    </row>
    <row r="33" spans="3:16" s="19" customFormat="1" ht="15.75" customHeight="1">
      <c r="C33" s="368" t="s">
        <v>311</v>
      </c>
      <c r="D33" s="368"/>
      <c r="E33" s="368"/>
      <c r="F33" s="368"/>
      <c r="G33" s="368"/>
      <c r="H33" s="368"/>
      <c r="I33" s="368"/>
      <c r="J33" s="368"/>
      <c r="K33" s="368"/>
      <c r="L33" s="368"/>
      <c r="M33" s="368"/>
      <c r="N33" s="368"/>
      <c r="O33" s="368"/>
      <c r="P33" s="368"/>
    </row>
    <row r="34" ht="10.5" customHeight="1"/>
    <row r="35" ht="10.5" customHeight="1"/>
  </sheetData>
  <mergeCells count="9">
    <mergeCell ref="C33:P33"/>
    <mergeCell ref="A1:P1"/>
    <mergeCell ref="A2:P2"/>
    <mergeCell ref="C22:P22"/>
    <mergeCell ref="N25:Q25"/>
    <mergeCell ref="C24:P24"/>
    <mergeCell ref="C17:P17"/>
    <mergeCell ref="C12:P12"/>
    <mergeCell ref="C28:L28"/>
  </mergeCells>
  <printOptions/>
  <pageMargins left="0.91" right="0.38" top="1.2" bottom="1.17" header="0.38" footer="1"/>
  <pageSetup horizontalDpi="300" verticalDpi="300" orientation="portrait" paperSize="9" scale="94" r:id="rId1"/>
  <headerFooter alignWithMargins="0">
    <oddFooter>&amp;C&amp;"Times New Roman,Regular"&amp;7- Page &amp;P+7 -</oddFooter>
  </headerFooter>
</worksheet>
</file>

<file path=xl/worksheets/sheet8.xml><?xml version="1.0" encoding="utf-8"?>
<worksheet xmlns="http://schemas.openxmlformats.org/spreadsheetml/2006/main" xmlns:r="http://schemas.openxmlformats.org/officeDocument/2006/relationships">
  <dimension ref="A1:R283"/>
  <sheetViews>
    <sheetView showGridLines="0" workbookViewId="0" topLeftCell="A1">
      <selection activeCell="A1" sqref="A1:P1"/>
    </sheetView>
  </sheetViews>
  <sheetFormatPr defaultColWidth="9.140625" defaultRowHeight="12.75"/>
  <cols>
    <col min="1" max="1" width="3.140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1.421875" style="19" customWidth="1"/>
    <col min="10" max="10" width="12.421875" style="19" customWidth="1"/>
    <col min="11" max="11" width="1.57421875" style="19" customWidth="1"/>
    <col min="12" max="12" width="13.28125" style="19" customWidth="1"/>
    <col min="13" max="13" width="1.574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72" t="s">
        <v>105</v>
      </c>
      <c r="B1" s="372"/>
      <c r="C1" s="372"/>
      <c r="D1" s="372"/>
      <c r="E1" s="372"/>
      <c r="F1" s="372"/>
      <c r="G1" s="372"/>
      <c r="H1" s="372"/>
      <c r="I1" s="372"/>
      <c r="J1" s="372"/>
      <c r="K1" s="372"/>
      <c r="L1" s="372"/>
      <c r="M1" s="372"/>
      <c r="N1" s="372"/>
      <c r="O1" s="372"/>
      <c r="P1" s="372"/>
      <c r="Q1" s="126"/>
    </row>
    <row r="2" spans="1:17" s="19" customFormat="1" ht="12.75">
      <c r="A2" s="373" t="s">
        <v>19</v>
      </c>
      <c r="B2" s="373"/>
      <c r="C2" s="373"/>
      <c r="D2" s="373"/>
      <c r="E2" s="373"/>
      <c r="F2" s="373"/>
      <c r="G2" s="373"/>
      <c r="H2" s="373"/>
      <c r="I2" s="373"/>
      <c r="J2" s="373"/>
      <c r="K2" s="373"/>
      <c r="L2" s="373"/>
      <c r="M2" s="373"/>
      <c r="N2" s="373"/>
      <c r="O2" s="373"/>
      <c r="P2" s="373"/>
      <c r="Q2" s="127"/>
    </row>
    <row r="3" s="19" customFormat="1" ht="12.75">
      <c r="P3" s="18"/>
    </row>
    <row r="4" spans="1:16" s="19" customFormat="1" ht="14.25">
      <c r="A4" s="128" t="str">
        <f>'IS'!A4</f>
        <v>Interim report for the financial period ended 30 September 2003</v>
      </c>
      <c r="P4" s="18"/>
    </row>
    <row r="5" spans="1:16" s="19" customFormat="1" ht="12.75">
      <c r="A5" s="129" t="s">
        <v>137</v>
      </c>
      <c r="P5" s="18"/>
    </row>
    <row r="6" spans="1:15" s="74" customFormat="1" ht="12.75">
      <c r="A6" s="83"/>
      <c r="B6" s="83"/>
      <c r="C6" s="83"/>
      <c r="D6" s="83"/>
      <c r="E6" s="130"/>
      <c r="F6" s="83"/>
      <c r="G6" s="83"/>
      <c r="H6" s="83"/>
      <c r="I6" s="83"/>
      <c r="J6" s="83"/>
      <c r="K6" s="83"/>
      <c r="L6" s="83"/>
      <c r="M6" s="83"/>
      <c r="N6" s="83"/>
      <c r="O6" s="83"/>
    </row>
    <row r="7" s="19" customFormat="1" ht="12.75">
      <c r="A7" s="18" t="s">
        <v>220</v>
      </c>
    </row>
    <row r="8" s="19" customFormat="1" ht="12.75"/>
    <row r="9" spans="1:16" s="19" customFormat="1" ht="12.75">
      <c r="A9" s="18" t="s">
        <v>29</v>
      </c>
      <c r="B9" s="18"/>
      <c r="C9" s="18" t="s">
        <v>99</v>
      </c>
      <c r="D9" s="18"/>
      <c r="E9" s="18"/>
      <c r="P9" s="20"/>
    </row>
    <row r="10" s="19" customFormat="1" ht="12.75">
      <c r="P10" s="20"/>
    </row>
    <row r="11" spans="3:16" s="19" customFormat="1" ht="27.75" customHeight="1">
      <c r="C11" s="368" t="s">
        <v>312</v>
      </c>
      <c r="D11" s="368"/>
      <c r="E11" s="368"/>
      <c r="F11" s="368"/>
      <c r="G11" s="368"/>
      <c r="H11" s="368"/>
      <c r="I11" s="368"/>
      <c r="J11" s="368"/>
      <c r="K11" s="368"/>
      <c r="L11" s="368"/>
      <c r="M11" s="368"/>
      <c r="N11" s="368"/>
      <c r="O11" s="368"/>
      <c r="P11" s="368"/>
    </row>
    <row r="12" s="19" customFormat="1" ht="12.75">
      <c r="P12" s="20"/>
    </row>
    <row r="13" spans="3:16" s="19" customFormat="1" ht="66" customHeight="1">
      <c r="C13" s="368" t="s">
        <v>338</v>
      </c>
      <c r="D13" s="368"/>
      <c r="E13" s="368"/>
      <c r="F13" s="368"/>
      <c r="G13" s="368"/>
      <c r="H13" s="368"/>
      <c r="I13" s="368"/>
      <c r="J13" s="368"/>
      <c r="K13" s="368"/>
      <c r="L13" s="368"/>
      <c r="M13" s="368"/>
      <c r="N13" s="368"/>
      <c r="O13" s="368"/>
      <c r="P13" s="368"/>
    </row>
    <row r="14" s="19" customFormat="1" ht="12.75">
      <c r="P14" s="20"/>
    </row>
    <row r="15" spans="3:16" s="19" customFormat="1" ht="54.75" customHeight="1">
      <c r="C15" s="368" t="s">
        <v>344</v>
      </c>
      <c r="D15" s="368"/>
      <c r="E15" s="368"/>
      <c r="F15" s="368"/>
      <c r="G15" s="368"/>
      <c r="H15" s="368"/>
      <c r="I15" s="368"/>
      <c r="J15" s="368"/>
      <c r="K15" s="368"/>
      <c r="L15" s="368"/>
      <c r="M15" s="368"/>
      <c r="N15" s="368"/>
      <c r="O15" s="368"/>
      <c r="P15" s="368"/>
    </row>
    <row r="16" s="19" customFormat="1" ht="12" customHeight="1">
      <c r="P16" s="20"/>
    </row>
    <row r="17" spans="3:16" s="19" customFormat="1" ht="28.5" customHeight="1">
      <c r="C17" s="368" t="s">
        <v>339</v>
      </c>
      <c r="D17" s="368"/>
      <c r="E17" s="368"/>
      <c r="F17" s="368"/>
      <c r="G17" s="368"/>
      <c r="H17" s="368"/>
      <c r="I17" s="368"/>
      <c r="J17" s="368"/>
      <c r="K17" s="368"/>
      <c r="L17" s="368"/>
      <c r="M17" s="368"/>
      <c r="N17" s="368"/>
      <c r="O17" s="368"/>
      <c r="P17" s="368"/>
    </row>
    <row r="18" s="19" customFormat="1" ht="12.75">
      <c r="P18" s="20"/>
    </row>
    <row r="19" spans="3:16" s="19" customFormat="1" ht="43.5" customHeight="1">
      <c r="C19" s="394" t="str">
        <f>"In the opinion of the Directors, the results for the financial period under review have not been affected by any transaction or event of a material or unusual nature which has arisen between"&amp;TEXT(Sheet1!B9," dd mmmm yyyy")&amp;" and the date of this announcement."</f>
        <v>In the opinion of the Directors, the results for the financial period under review have not been affected by any transaction or event of a material or unusual nature which has arisen between 30 September 2003 and the date of this announcement.</v>
      </c>
      <c r="D19" s="395"/>
      <c r="E19" s="395"/>
      <c r="F19" s="395"/>
      <c r="G19" s="395"/>
      <c r="H19" s="395"/>
      <c r="I19" s="395"/>
      <c r="J19" s="395"/>
      <c r="K19" s="395"/>
      <c r="L19" s="395"/>
      <c r="M19" s="395"/>
      <c r="N19" s="395"/>
      <c r="O19" s="395"/>
      <c r="P19" s="395"/>
    </row>
    <row r="20" spans="3:16" s="19" customFormat="1" ht="12.75">
      <c r="C20" s="59"/>
      <c r="D20" s="154"/>
      <c r="E20" s="154"/>
      <c r="F20" s="154"/>
      <c r="G20" s="154"/>
      <c r="H20" s="154"/>
      <c r="I20" s="154"/>
      <c r="J20" s="154"/>
      <c r="K20" s="154"/>
      <c r="L20" s="154"/>
      <c r="M20" s="154"/>
      <c r="N20" s="154"/>
      <c r="O20" s="154"/>
      <c r="P20" s="154"/>
    </row>
    <row r="21" spans="3:16" s="19" customFormat="1" ht="12.75">
      <c r="C21" s="59"/>
      <c r="D21" s="154"/>
      <c r="E21" s="154"/>
      <c r="F21" s="154"/>
      <c r="G21" s="154"/>
      <c r="H21" s="154"/>
      <c r="I21" s="154"/>
      <c r="J21" s="154"/>
      <c r="K21" s="154"/>
      <c r="L21" s="154"/>
      <c r="M21" s="154"/>
      <c r="N21" s="154"/>
      <c r="O21" s="154"/>
      <c r="P21" s="154"/>
    </row>
    <row r="22" spans="1:16" ht="28.5" customHeight="1">
      <c r="A22" s="15" t="s">
        <v>31</v>
      </c>
      <c r="B22" s="3"/>
      <c r="C22" s="388" t="s">
        <v>219</v>
      </c>
      <c r="D22" s="388"/>
      <c r="E22" s="389"/>
      <c r="F22" s="389"/>
      <c r="G22" s="389"/>
      <c r="H22" s="389"/>
      <c r="I22" s="389"/>
      <c r="J22" s="389"/>
      <c r="K22" s="389"/>
      <c r="L22" s="389"/>
      <c r="M22" s="389"/>
      <c r="N22" s="389"/>
      <c r="O22" s="389"/>
      <c r="P22" s="389"/>
    </row>
    <row r="23" s="19" customFormat="1" ht="12.75">
      <c r="P23" s="20"/>
    </row>
    <row r="24" spans="3:16" s="19" customFormat="1" ht="39.75" customHeight="1">
      <c r="C24" s="374" t="s">
        <v>341</v>
      </c>
      <c r="D24" s="368"/>
      <c r="E24" s="368"/>
      <c r="F24" s="368"/>
      <c r="G24" s="368"/>
      <c r="H24" s="368"/>
      <c r="I24" s="368"/>
      <c r="J24" s="368"/>
      <c r="K24" s="368"/>
      <c r="L24" s="368"/>
      <c r="M24" s="368"/>
      <c r="N24" s="368"/>
      <c r="O24" s="368"/>
      <c r="P24" s="368"/>
    </row>
    <row r="25" spans="3:16" s="19" customFormat="1" ht="12.75">
      <c r="C25" s="59"/>
      <c r="D25" s="59"/>
      <c r="E25" s="59"/>
      <c r="F25" s="59"/>
      <c r="G25" s="59"/>
      <c r="H25" s="59"/>
      <c r="I25" s="59"/>
      <c r="J25" s="59"/>
      <c r="K25" s="59"/>
      <c r="L25" s="59"/>
      <c r="M25" s="59"/>
      <c r="N25" s="59"/>
      <c r="O25" s="59"/>
      <c r="P25" s="59"/>
    </row>
    <row r="26" spans="3:16" s="19" customFormat="1" ht="52.5" customHeight="1">
      <c r="C26" s="374" t="s">
        <v>317</v>
      </c>
      <c r="D26" s="374"/>
      <c r="E26" s="374"/>
      <c r="F26" s="374"/>
      <c r="G26" s="374"/>
      <c r="H26" s="374"/>
      <c r="I26" s="374"/>
      <c r="J26" s="374"/>
      <c r="K26" s="374"/>
      <c r="L26" s="374"/>
      <c r="M26" s="374"/>
      <c r="N26" s="374"/>
      <c r="O26" s="374"/>
      <c r="P26" s="374"/>
    </row>
    <row r="27" spans="3:16" s="19" customFormat="1" ht="12.75">
      <c r="C27" s="59"/>
      <c r="D27" s="59"/>
      <c r="E27" s="59"/>
      <c r="F27" s="59"/>
      <c r="G27" s="59"/>
      <c r="H27" s="59"/>
      <c r="I27" s="59"/>
      <c r="J27" s="59"/>
      <c r="K27" s="59"/>
      <c r="L27" s="59"/>
      <c r="M27" s="59"/>
      <c r="N27" s="59"/>
      <c r="O27" s="59"/>
      <c r="P27" s="59"/>
    </row>
    <row r="28" spans="3:16" s="19" customFormat="1" ht="12.75">
      <c r="C28" s="368" t="s">
        <v>164</v>
      </c>
      <c r="D28" s="368"/>
      <c r="E28" s="368"/>
      <c r="F28" s="368"/>
      <c r="G28" s="368"/>
      <c r="H28" s="368"/>
      <c r="I28" s="368"/>
      <c r="J28" s="368"/>
      <c r="K28" s="368"/>
      <c r="L28" s="368"/>
      <c r="M28" s="368"/>
      <c r="N28" s="368"/>
      <c r="O28" s="368"/>
      <c r="P28" s="368"/>
    </row>
    <row r="29" spans="3:16" s="19" customFormat="1" ht="12.75">
      <c r="C29" s="59"/>
      <c r="D29" s="59"/>
      <c r="E29" s="59"/>
      <c r="F29" s="59"/>
      <c r="G29" s="59"/>
      <c r="H29" s="59"/>
      <c r="I29" s="59"/>
      <c r="J29" s="59"/>
      <c r="K29" s="59"/>
      <c r="L29" s="59"/>
      <c r="M29" s="59"/>
      <c r="N29" s="59"/>
      <c r="O29" s="59"/>
      <c r="P29" s="59"/>
    </row>
    <row r="30" spans="5:16" s="19" customFormat="1" ht="25.5">
      <c r="E30" s="74"/>
      <c r="F30" s="74"/>
      <c r="G30" s="385"/>
      <c r="H30" s="385"/>
      <c r="I30" s="93"/>
      <c r="J30" s="385" t="s">
        <v>160</v>
      </c>
      <c r="K30" s="385"/>
      <c r="L30" s="93" t="s">
        <v>161</v>
      </c>
      <c r="M30" s="385" t="s">
        <v>163</v>
      </c>
      <c r="N30" s="385"/>
      <c r="O30" s="385"/>
      <c r="P30" s="385"/>
    </row>
    <row r="31" spans="5:16" s="19" customFormat="1" ht="12.75">
      <c r="E31" s="74"/>
      <c r="F31" s="74"/>
      <c r="G31" s="74"/>
      <c r="H31" s="94"/>
      <c r="I31" s="94"/>
      <c r="J31" s="393" t="s">
        <v>21</v>
      </c>
      <c r="K31" s="393"/>
      <c r="L31" s="94" t="s">
        <v>21</v>
      </c>
      <c r="M31" s="94"/>
      <c r="N31" s="94" t="s">
        <v>21</v>
      </c>
      <c r="P31" s="92"/>
    </row>
    <row r="32" spans="5:16" s="19" customFormat="1" ht="12.75">
      <c r="E32" s="74"/>
      <c r="F32" s="74"/>
      <c r="G32" s="74"/>
      <c r="H32" s="94"/>
      <c r="I32" s="94"/>
      <c r="K32" s="94"/>
      <c r="M32" s="94"/>
      <c r="N32" s="94"/>
      <c r="P32" s="113"/>
    </row>
    <row r="33" spans="3:16" s="19" customFormat="1" ht="13.5">
      <c r="C33" s="19" t="s">
        <v>58</v>
      </c>
      <c r="G33" s="390"/>
      <c r="H33" s="390"/>
      <c r="I33" s="96"/>
      <c r="J33" s="95">
        <f>'[4]Summary'!$B$16</f>
        <v>162999</v>
      </c>
      <c r="K33" s="67"/>
      <c r="L33" s="20">
        <v>149639</v>
      </c>
      <c r="M33" s="61"/>
      <c r="N33" s="149">
        <f>J33-L33</f>
        <v>13360</v>
      </c>
      <c r="O33" s="114"/>
      <c r="P33" s="239">
        <f>N33/L33</f>
        <v>0.0892815375670781</v>
      </c>
    </row>
    <row r="34" spans="3:16" s="19" customFormat="1" ht="13.5">
      <c r="C34" s="19" t="s">
        <v>131</v>
      </c>
      <c r="G34" s="390"/>
      <c r="H34" s="390"/>
      <c r="I34" s="96"/>
      <c r="J34" s="307">
        <f>'[4]Summary'!$C$16</f>
        <v>60851</v>
      </c>
      <c r="K34" s="67"/>
      <c r="L34" s="98">
        <v>92014</v>
      </c>
      <c r="M34" s="61"/>
      <c r="N34" s="150">
        <f aca="true" t="shared" si="0" ref="N34:N44">J34-L34</f>
        <v>-31163</v>
      </c>
      <c r="O34" s="115"/>
      <c r="P34" s="239"/>
    </row>
    <row r="35" spans="3:16" s="19" customFormat="1" ht="13.5">
      <c r="C35" s="19" t="s">
        <v>132</v>
      </c>
      <c r="G35" s="390"/>
      <c r="H35" s="390"/>
      <c r="I35" s="96"/>
      <c r="J35" s="308">
        <f>'[4]Summary'!$D$16</f>
        <v>4780</v>
      </c>
      <c r="K35" s="67"/>
      <c r="L35" s="99">
        <v>-9181</v>
      </c>
      <c r="M35" s="61"/>
      <c r="N35" s="151">
        <f t="shared" si="0"/>
        <v>13961</v>
      </c>
      <c r="O35" s="115"/>
      <c r="P35" s="239"/>
    </row>
    <row r="36" spans="3:16" s="19" customFormat="1" ht="13.5">
      <c r="C36" s="391" t="s">
        <v>108</v>
      </c>
      <c r="D36" s="391"/>
      <c r="E36" s="391"/>
      <c r="G36" s="390"/>
      <c r="H36" s="390"/>
      <c r="I36" s="67">
        <f>SUM(I34:I35)</f>
        <v>0</v>
      </c>
      <c r="J36" s="304">
        <f>SUM(J34:K35)</f>
        <v>65631</v>
      </c>
      <c r="K36" s="67"/>
      <c r="L36" s="104">
        <f>SUM(L34:M35)</f>
        <v>82833</v>
      </c>
      <c r="M36" s="61"/>
      <c r="N36" s="152">
        <f>SUM(N34:O35)</f>
        <v>-17202</v>
      </c>
      <c r="O36" s="115"/>
      <c r="P36" s="239">
        <f aca="true" t="shared" si="1" ref="P36:P45">N36/L36</f>
        <v>-0.20767085581833328</v>
      </c>
    </row>
    <row r="37" spans="3:16" s="19" customFormat="1" ht="13.5">
      <c r="C37" s="392" t="s">
        <v>255</v>
      </c>
      <c r="D37" s="392"/>
      <c r="E37" s="392"/>
      <c r="F37" s="392"/>
      <c r="G37" s="392"/>
      <c r="H37" s="392"/>
      <c r="I37" s="96"/>
      <c r="J37" s="95">
        <f>SUM('[4]Summary'!$E$16:$G$16)</f>
        <v>32431</v>
      </c>
      <c r="K37" s="67"/>
      <c r="L37" s="20">
        <v>25234</v>
      </c>
      <c r="M37" s="61"/>
      <c r="N37" s="149">
        <f t="shared" si="0"/>
        <v>7197</v>
      </c>
      <c r="O37" s="114"/>
      <c r="P37" s="239">
        <f t="shared" si="1"/>
        <v>0.28521043037172067</v>
      </c>
    </row>
    <row r="38" spans="3:16" s="19" customFormat="1" ht="13.5">
      <c r="C38" s="19" t="s">
        <v>217</v>
      </c>
      <c r="G38" s="390"/>
      <c r="H38" s="390"/>
      <c r="I38" s="18"/>
      <c r="J38" s="95">
        <f>'[4]Summary'!$H$16</f>
        <v>3847</v>
      </c>
      <c r="K38" s="95"/>
      <c r="L38" s="20">
        <v>6177</v>
      </c>
      <c r="M38" s="61"/>
      <c r="N38" s="149">
        <f t="shared" si="0"/>
        <v>-2330</v>
      </c>
      <c r="O38" s="115"/>
      <c r="P38" s="239"/>
    </row>
    <row r="39" spans="7:16" s="19" customFormat="1" ht="13.5">
      <c r="G39" s="390"/>
      <c r="H39" s="390"/>
      <c r="I39" s="95">
        <f>SUM(I33:I38)-I36</f>
        <v>0</v>
      </c>
      <c r="J39" s="304">
        <f>SUM(J33:K38)-J36</f>
        <v>264908</v>
      </c>
      <c r="K39" s="304"/>
      <c r="L39" s="104">
        <f>SUM(L33:M38)-L36</f>
        <v>263883</v>
      </c>
      <c r="M39" s="61"/>
      <c r="N39" s="152">
        <f>SUM(N33:O38)-N36</f>
        <v>1025</v>
      </c>
      <c r="O39" s="115"/>
      <c r="P39" s="239">
        <f t="shared" si="1"/>
        <v>0.0038842972074745246</v>
      </c>
    </row>
    <row r="40" spans="3:16" s="19" customFormat="1" ht="13.5">
      <c r="C40" s="400" t="s">
        <v>218</v>
      </c>
      <c r="D40" s="400"/>
      <c r="E40" s="400"/>
      <c r="F40" s="400"/>
      <c r="G40" s="400"/>
      <c r="H40" s="400"/>
      <c r="I40" s="95"/>
      <c r="J40" s="303">
        <f>'[4]Summary'!$J$17</f>
        <v>-8795</v>
      </c>
      <c r="K40" s="303"/>
      <c r="L40" s="60">
        <v>-22944</v>
      </c>
      <c r="M40" s="61"/>
      <c r="N40" s="199">
        <f t="shared" si="0"/>
        <v>14149</v>
      </c>
      <c r="O40" s="114"/>
      <c r="P40" s="239"/>
    </row>
    <row r="41" spans="3:16" s="19" customFormat="1" ht="12.75">
      <c r="C41" s="19" t="s">
        <v>208</v>
      </c>
      <c r="G41" s="382"/>
      <c r="H41" s="382"/>
      <c r="I41" s="67">
        <f>SUM(I39:J40)</f>
        <v>256113</v>
      </c>
      <c r="J41" s="67">
        <f>SUM(I39:J40)</f>
        <v>256113</v>
      </c>
      <c r="K41" s="67"/>
      <c r="L41" s="61">
        <f>SUM(K39:L40)</f>
        <v>240939</v>
      </c>
      <c r="M41" s="74"/>
      <c r="N41" s="198">
        <f>SUM(M39:N40)</f>
        <v>15174</v>
      </c>
      <c r="O41" s="116"/>
      <c r="P41" s="239">
        <f>N41/L41</f>
        <v>0.06297859624220238</v>
      </c>
    </row>
    <row r="42" spans="3:16" s="19" customFormat="1" ht="12.75">
      <c r="C42" s="19" t="s">
        <v>229</v>
      </c>
      <c r="G42" s="61"/>
      <c r="H42" s="61"/>
      <c r="I42" s="67"/>
      <c r="J42" s="67">
        <f>'[4]Summary'!$J$19</f>
        <v>-15135</v>
      </c>
      <c r="K42" s="67"/>
      <c r="L42" s="61">
        <v>-20967</v>
      </c>
      <c r="N42" s="149">
        <f t="shared" si="0"/>
        <v>5832</v>
      </c>
      <c r="O42" s="116"/>
      <c r="P42" s="239">
        <f t="shared" si="1"/>
        <v>-0.2781513807411647</v>
      </c>
    </row>
    <row r="43" spans="3:16" s="19" customFormat="1" ht="12.75">
      <c r="C43" s="19" t="s">
        <v>170</v>
      </c>
      <c r="G43" s="61"/>
      <c r="H43" s="61"/>
      <c r="I43" s="67"/>
      <c r="J43" s="67">
        <f>'[4]Summary'!$J$20</f>
        <v>2577</v>
      </c>
      <c r="K43" s="67"/>
      <c r="L43" s="61">
        <v>3679</v>
      </c>
      <c r="N43" s="149">
        <f t="shared" si="0"/>
        <v>-1102</v>
      </c>
      <c r="O43" s="116"/>
      <c r="P43" s="239">
        <f t="shared" si="1"/>
        <v>-0.2995379179124762</v>
      </c>
    </row>
    <row r="44" spans="3:16" s="19" customFormat="1" ht="12.75">
      <c r="C44" s="374" t="s">
        <v>336</v>
      </c>
      <c r="D44" s="374"/>
      <c r="E44" s="374"/>
      <c r="F44" s="374"/>
      <c r="G44" s="374"/>
      <c r="H44" s="374"/>
      <c r="I44" s="62"/>
      <c r="J44" s="305">
        <f>'[4]Summary'!$J$21</f>
        <v>9715</v>
      </c>
      <c r="K44" s="305"/>
      <c r="L44" s="133">
        <v>14951</v>
      </c>
      <c r="M44" s="62"/>
      <c r="N44" s="149">
        <f t="shared" si="0"/>
        <v>-5236</v>
      </c>
      <c r="O44" s="62"/>
      <c r="P44" s="239">
        <f t="shared" si="1"/>
        <v>-0.3502106882482777</v>
      </c>
    </row>
    <row r="45" spans="3:16" s="19" customFormat="1" ht="13.5" thickBot="1">
      <c r="C45" s="374" t="s">
        <v>169</v>
      </c>
      <c r="D45" s="374"/>
      <c r="E45" s="374"/>
      <c r="F45" s="374"/>
      <c r="G45" s="374"/>
      <c r="H45" s="374"/>
      <c r="I45" s="62"/>
      <c r="J45" s="306">
        <f>SUM(J41:J44)</f>
        <v>253270</v>
      </c>
      <c r="K45" s="306"/>
      <c r="L45" s="200">
        <f>SUM(L41:L44)</f>
        <v>238602</v>
      </c>
      <c r="M45" s="62"/>
      <c r="N45" s="200">
        <f>SUM(N41:N44)</f>
        <v>14668</v>
      </c>
      <c r="O45" s="62"/>
      <c r="P45" s="239">
        <f t="shared" si="1"/>
        <v>0.06147475712693104</v>
      </c>
    </row>
    <row r="46" spans="3:16" s="19" customFormat="1" ht="12.75">
      <c r="C46" s="374"/>
      <c r="D46" s="374"/>
      <c r="E46" s="374"/>
      <c r="F46" s="374"/>
      <c r="G46" s="374"/>
      <c r="H46" s="374"/>
      <c r="I46" s="62"/>
      <c r="J46" s="62"/>
      <c r="K46" s="62"/>
      <c r="L46" s="62"/>
      <c r="M46" s="62"/>
      <c r="N46" s="62"/>
      <c r="O46" s="62"/>
      <c r="P46" s="62"/>
    </row>
    <row r="47" spans="3:16" s="19" customFormat="1" ht="12.75">
      <c r="C47" s="62"/>
      <c r="D47" s="62"/>
      <c r="E47" s="62"/>
      <c r="F47" s="62"/>
      <c r="G47" s="62"/>
      <c r="H47" s="62"/>
      <c r="I47" s="62"/>
      <c r="J47" s="62"/>
      <c r="K47" s="62"/>
      <c r="L47" s="62"/>
      <c r="M47" s="62"/>
      <c r="N47" s="62"/>
      <c r="O47" s="62"/>
      <c r="P47" s="62"/>
    </row>
    <row r="48" spans="1:16" s="19" customFormat="1" ht="12.75">
      <c r="A48" s="18" t="s">
        <v>32</v>
      </c>
      <c r="B48" s="18"/>
      <c r="C48" s="18" t="s">
        <v>60</v>
      </c>
      <c r="D48" s="18"/>
      <c r="E48" s="18"/>
      <c r="F48" s="18"/>
      <c r="G48" s="18"/>
      <c r="P48" s="20"/>
    </row>
    <row r="49" s="19" customFormat="1" ht="12.75">
      <c r="P49" s="20"/>
    </row>
    <row r="50" spans="3:16" s="19" customFormat="1" ht="0.75" customHeight="1">
      <c r="C50" s="368"/>
      <c r="D50" s="368"/>
      <c r="E50" s="368"/>
      <c r="F50" s="368"/>
      <c r="G50" s="368"/>
      <c r="H50" s="368"/>
      <c r="I50" s="368"/>
      <c r="J50" s="368"/>
      <c r="K50" s="368"/>
      <c r="L50" s="368"/>
      <c r="M50" s="368"/>
      <c r="N50" s="368"/>
      <c r="O50" s="368"/>
      <c r="P50" s="368"/>
    </row>
    <row r="51" spans="3:16" s="19" customFormat="1" ht="52.5" customHeight="1">
      <c r="C51" s="368" t="s">
        <v>345</v>
      </c>
      <c r="D51" s="368"/>
      <c r="E51" s="368"/>
      <c r="F51" s="368"/>
      <c r="G51" s="368"/>
      <c r="H51" s="368"/>
      <c r="I51" s="368"/>
      <c r="J51" s="368"/>
      <c r="K51" s="368"/>
      <c r="L51" s="368"/>
      <c r="M51" s="368"/>
      <c r="N51" s="368"/>
      <c r="O51" s="368"/>
      <c r="P51" s="368"/>
    </row>
    <row r="52" spans="3:16" s="19" customFormat="1" ht="12.75" customHeight="1">
      <c r="C52" s="59"/>
      <c r="D52" s="59"/>
      <c r="E52" s="59"/>
      <c r="F52" s="59"/>
      <c r="G52" s="59"/>
      <c r="H52" s="59"/>
      <c r="I52" s="59"/>
      <c r="J52" s="59"/>
      <c r="K52" s="59"/>
      <c r="L52" s="59"/>
      <c r="M52" s="59"/>
      <c r="N52" s="59"/>
      <c r="O52" s="59"/>
      <c r="P52" s="59"/>
    </row>
    <row r="53" spans="3:16" s="19" customFormat="1" ht="12.75">
      <c r="C53" s="59"/>
      <c r="D53" s="59"/>
      <c r="E53" s="59"/>
      <c r="F53" s="59"/>
      <c r="G53" s="59"/>
      <c r="H53" s="59"/>
      <c r="I53" s="59"/>
      <c r="J53" s="59"/>
      <c r="K53" s="59"/>
      <c r="L53" s="59"/>
      <c r="M53" s="59"/>
      <c r="N53" s="59"/>
      <c r="O53" s="59"/>
      <c r="P53" s="59"/>
    </row>
    <row r="54" spans="1:5" s="19" customFormat="1" ht="12.75">
      <c r="A54" s="18" t="s">
        <v>33</v>
      </c>
      <c r="B54" s="18"/>
      <c r="C54" s="18" t="s">
        <v>61</v>
      </c>
      <c r="D54" s="18"/>
      <c r="E54" s="18"/>
    </row>
    <row r="55" s="19" customFormat="1" ht="12.75"/>
    <row r="56" s="19" customFormat="1" ht="12.75">
      <c r="C56" s="19" t="s">
        <v>59</v>
      </c>
    </row>
    <row r="57" spans="3:16" s="19" customFormat="1" ht="12.75">
      <c r="C57" s="62"/>
      <c r="D57" s="62"/>
      <c r="E57" s="62"/>
      <c r="F57" s="62"/>
      <c r="G57" s="62"/>
      <c r="H57" s="62"/>
      <c r="I57" s="62"/>
      <c r="J57" s="62"/>
      <c r="K57" s="62"/>
      <c r="L57" s="62"/>
      <c r="M57" s="62"/>
      <c r="N57" s="62"/>
      <c r="O57" s="62"/>
      <c r="P57" s="62"/>
    </row>
    <row r="58" s="19" customFormat="1" ht="12.75"/>
    <row r="59" spans="1:7" s="19" customFormat="1" ht="12.75">
      <c r="A59" s="18" t="s">
        <v>36</v>
      </c>
      <c r="B59" s="18"/>
      <c r="C59" s="18" t="s">
        <v>20</v>
      </c>
      <c r="D59" s="18"/>
      <c r="E59" s="18"/>
      <c r="F59" s="18"/>
      <c r="G59" s="18"/>
    </row>
    <row r="60" spans="3:17" s="19" customFormat="1" ht="15" customHeight="1">
      <c r="C60" s="125"/>
      <c r="D60" s="125"/>
      <c r="E60" s="125"/>
      <c r="F60" s="125"/>
      <c r="G60" s="125"/>
      <c r="H60" s="134"/>
      <c r="I60" s="134"/>
      <c r="J60" s="379" t="str">
        <f>"INDIVIDUAL QUARTER ("&amp;Sheet1!$B$4&amp;")"</f>
        <v>INDIVIDUAL QUARTER (Q1)</v>
      </c>
      <c r="K60" s="379"/>
      <c r="L60" s="379"/>
      <c r="M60" s="135"/>
      <c r="N60" s="379" t="str">
        <f>"CUMULATIVE QUARTER ("&amp;Sheet1!$B$6&amp;" Mths)"</f>
        <v>CUMULATIVE QUARTER (3 Mths)</v>
      </c>
      <c r="O60" s="379"/>
      <c r="P60" s="379"/>
      <c r="Q60" s="92"/>
    </row>
    <row r="61" spans="3:17" s="19" customFormat="1" ht="52.5" customHeight="1">
      <c r="C61" s="125"/>
      <c r="D61" s="125"/>
      <c r="E61" s="125"/>
      <c r="F61" s="125"/>
      <c r="G61" s="125"/>
      <c r="H61" s="136"/>
      <c r="I61" s="136"/>
      <c r="J61" s="124" t="s">
        <v>22</v>
      </c>
      <c r="K61" s="124"/>
      <c r="L61" s="124" t="s">
        <v>104</v>
      </c>
      <c r="M61" s="77"/>
      <c r="N61" s="124" t="s">
        <v>103</v>
      </c>
      <c r="O61" s="124"/>
      <c r="P61" s="124" t="s">
        <v>24</v>
      </c>
      <c r="Q61" s="92"/>
    </row>
    <row r="62" spans="3:17" s="19" customFormat="1" ht="12.75">
      <c r="C62" s="125"/>
      <c r="D62" s="125"/>
      <c r="E62" s="125"/>
      <c r="F62" s="125"/>
      <c r="G62" s="125"/>
      <c r="H62" s="118"/>
      <c r="I62" s="118"/>
      <c r="J62" s="91" t="s">
        <v>21</v>
      </c>
      <c r="K62" s="91"/>
      <c r="L62" s="91" t="s">
        <v>21</v>
      </c>
      <c r="M62" s="118"/>
      <c r="N62" s="91" t="s">
        <v>21</v>
      </c>
      <c r="O62" s="91"/>
      <c r="P62" s="91" t="s">
        <v>21</v>
      </c>
      <c r="Q62" s="92"/>
    </row>
    <row r="63" spans="3:17" s="19" customFormat="1" ht="12.75">
      <c r="C63" s="125"/>
      <c r="D63" s="125"/>
      <c r="E63" s="125"/>
      <c r="F63" s="125"/>
      <c r="G63" s="125"/>
      <c r="H63" s="62"/>
      <c r="I63" s="62"/>
      <c r="J63" s="62"/>
      <c r="K63" s="62"/>
      <c r="L63" s="92"/>
      <c r="M63" s="62"/>
      <c r="N63" s="62"/>
      <c r="O63" s="62"/>
      <c r="P63" s="92"/>
      <c r="Q63" s="92"/>
    </row>
    <row r="64" spans="3:17" s="19" customFormat="1" ht="12.75">
      <c r="C64" s="125" t="s">
        <v>35</v>
      </c>
      <c r="D64" s="125"/>
      <c r="E64" s="125"/>
      <c r="F64" s="125"/>
      <c r="G64" s="125"/>
      <c r="H64" s="62"/>
      <c r="I64" s="62"/>
      <c r="J64" s="62"/>
      <c r="K64" s="62"/>
      <c r="L64" s="92"/>
      <c r="M64" s="62"/>
      <c r="N64" s="62"/>
      <c r="O64" s="62"/>
      <c r="P64" s="92"/>
      <c r="Q64" s="92"/>
    </row>
    <row r="65" spans="3:18" s="19" customFormat="1" ht="15.75" customHeight="1">
      <c r="C65" s="386" t="s">
        <v>135</v>
      </c>
      <c r="D65" s="386"/>
      <c r="E65" s="386"/>
      <c r="F65" s="386"/>
      <c r="G65" s="386"/>
      <c r="H65" s="386"/>
      <c r="I65" s="137"/>
      <c r="J65" s="138">
        <f>'[2]workings'!$F$49</f>
        <v>53012</v>
      </c>
      <c r="K65" s="138"/>
      <c r="L65" s="139">
        <v>31993</v>
      </c>
      <c r="M65" s="137"/>
      <c r="N65" s="138">
        <f>'[2]workings'!$D$49</f>
        <v>53012</v>
      </c>
      <c r="O65" s="138"/>
      <c r="P65" s="139">
        <v>31993</v>
      </c>
      <c r="Q65" s="94"/>
      <c r="R65" s="139"/>
    </row>
    <row r="66" spans="3:18" s="97" customFormat="1" ht="26.25" customHeight="1">
      <c r="C66" s="378" t="s">
        <v>343</v>
      </c>
      <c r="D66" s="378"/>
      <c r="E66" s="378"/>
      <c r="F66" s="378"/>
      <c r="G66" s="378"/>
      <c r="H66" s="378"/>
      <c r="I66" s="140"/>
      <c r="J66" s="109">
        <f>SUM('[2]workings'!$F$50:$F$51)</f>
        <v>2496</v>
      </c>
      <c r="K66" s="109"/>
      <c r="L66" s="110">
        <v>130</v>
      </c>
      <c r="M66" s="140"/>
      <c r="N66" s="109">
        <f>SUM('[2]workings'!$D$50:$D$51)</f>
        <v>2496</v>
      </c>
      <c r="O66" s="109"/>
      <c r="P66" s="110">
        <v>130</v>
      </c>
      <c r="Q66" s="94"/>
      <c r="R66" s="110"/>
    </row>
    <row r="67" spans="3:18" s="19" customFormat="1" ht="15.75" customHeight="1">
      <c r="C67" s="386" t="s">
        <v>34</v>
      </c>
      <c r="D67" s="386"/>
      <c r="E67" s="386"/>
      <c r="F67" s="386"/>
      <c r="G67" s="386"/>
      <c r="H67" s="386"/>
      <c r="I67" s="137"/>
      <c r="J67" s="138">
        <f>SUM('[2]workings'!$F$53:$F$58)</f>
        <v>-5390</v>
      </c>
      <c r="K67" s="138"/>
      <c r="L67" s="139">
        <v>6566</v>
      </c>
      <c r="M67" s="137"/>
      <c r="N67" s="138">
        <f>SUM('[2]workings'!$D$53:$D$58)</f>
        <v>-5390</v>
      </c>
      <c r="O67" s="138"/>
      <c r="P67" s="139">
        <v>6566</v>
      </c>
      <c r="Q67" s="94"/>
      <c r="R67" s="139"/>
    </row>
    <row r="68" spans="3:18" s="19" customFormat="1" ht="15.75" customHeight="1">
      <c r="C68" s="386" t="s">
        <v>337</v>
      </c>
      <c r="D68" s="386"/>
      <c r="E68" s="386"/>
      <c r="F68" s="386"/>
      <c r="G68" s="386"/>
      <c r="H68" s="386"/>
      <c r="I68" s="137"/>
      <c r="J68" s="138">
        <f>'[2]workings'!$F$52</f>
        <v>1298</v>
      </c>
      <c r="K68" s="138"/>
      <c r="L68" s="139">
        <v>789</v>
      </c>
      <c r="M68" s="137"/>
      <c r="N68" s="138">
        <f>'[2]workings'!$D$52</f>
        <v>1298</v>
      </c>
      <c r="O68" s="138"/>
      <c r="P68" s="139">
        <v>789</v>
      </c>
      <c r="Q68" s="94"/>
      <c r="R68" s="139"/>
    </row>
    <row r="69" spans="8:17" s="141" customFormat="1" ht="18" customHeight="1" thickBot="1">
      <c r="H69" s="142"/>
      <c r="I69" s="142"/>
      <c r="J69" s="143">
        <f>SUM(J65:J68)</f>
        <v>51416</v>
      </c>
      <c r="K69" s="143"/>
      <c r="L69" s="144">
        <f>SUM(L65:L68)</f>
        <v>39478</v>
      </c>
      <c r="M69" s="142"/>
      <c r="N69" s="143">
        <f>SUM(N65:N68)</f>
        <v>51416</v>
      </c>
      <c r="O69" s="143"/>
      <c r="P69" s="144">
        <f>SUM(P65:P68)</f>
        <v>39478</v>
      </c>
      <c r="Q69" s="145"/>
    </row>
    <row r="70" spans="8:17" s="19" customFormat="1" ht="12.75">
      <c r="H70" s="83"/>
      <c r="I70" s="83"/>
      <c r="J70" s="125"/>
      <c r="L70" s="125"/>
      <c r="N70" s="125"/>
      <c r="O70" s="146"/>
      <c r="P70" s="125"/>
      <c r="Q70" s="133"/>
    </row>
    <row r="71" spans="3:17" s="19" customFormat="1" ht="43.5" customHeight="1">
      <c r="C71" s="374" t="s">
        <v>330</v>
      </c>
      <c r="D71" s="374"/>
      <c r="E71" s="374"/>
      <c r="F71" s="374"/>
      <c r="G71" s="374"/>
      <c r="H71" s="374"/>
      <c r="I71" s="374"/>
      <c r="J71" s="374"/>
      <c r="K71" s="374"/>
      <c r="L71" s="374"/>
      <c r="M71" s="374"/>
      <c r="N71" s="374"/>
      <c r="O71" s="374"/>
      <c r="P71" s="374"/>
      <c r="Q71" s="133"/>
    </row>
    <row r="72" spans="3:17" s="19" customFormat="1" ht="12.75">
      <c r="C72" s="125"/>
      <c r="D72" s="125"/>
      <c r="E72" s="125"/>
      <c r="F72" s="125"/>
      <c r="G72" s="125"/>
      <c r="H72" s="83"/>
      <c r="I72" s="83"/>
      <c r="J72" s="146"/>
      <c r="K72" s="146"/>
      <c r="L72" s="147"/>
      <c r="M72" s="83"/>
      <c r="N72" s="146"/>
      <c r="O72" s="146"/>
      <c r="P72" s="147"/>
      <c r="Q72" s="133"/>
    </row>
    <row r="73" spans="3:17" s="19" customFormat="1" ht="12.75">
      <c r="C73" s="125"/>
      <c r="D73" s="125"/>
      <c r="E73" s="125"/>
      <c r="F73" s="125"/>
      <c r="G73" s="125"/>
      <c r="H73" s="83"/>
      <c r="I73" s="83"/>
      <c r="J73" s="83"/>
      <c r="K73" s="83"/>
      <c r="L73" s="83"/>
      <c r="M73" s="83"/>
      <c r="N73" s="83"/>
      <c r="O73" s="83"/>
      <c r="P73" s="137"/>
      <c r="Q73" s="133"/>
    </row>
    <row r="74" spans="1:17" s="19" customFormat="1" ht="12.75">
      <c r="A74" s="18" t="s">
        <v>37</v>
      </c>
      <c r="B74" s="18"/>
      <c r="C74" s="148" t="s">
        <v>267</v>
      </c>
      <c r="D74" s="148"/>
      <c r="E74" s="148"/>
      <c r="F74" s="148"/>
      <c r="G74" s="148"/>
      <c r="H74" s="83"/>
      <c r="I74" s="83"/>
      <c r="J74" s="83"/>
      <c r="K74" s="83"/>
      <c r="L74" s="83"/>
      <c r="M74" s="83"/>
      <c r="N74" s="83"/>
      <c r="O74" s="83"/>
      <c r="P74" s="83"/>
      <c r="Q74" s="97"/>
    </row>
    <row r="75" spans="1:17" s="19" customFormat="1" ht="12.75">
      <c r="A75" s="18"/>
      <c r="B75" s="18"/>
      <c r="C75" s="148"/>
      <c r="D75" s="148"/>
      <c r="E75" s="148"/>
      <c r="F75" s="148"/>
      <c r="G75" s="148"/>
      <c r="H75" s="83"/>
      <c r="I75" s="83"/>
      <c r="J75" s="83"/>
      <c r="K75" s="83"/>
      <c r="L75" s="83"/>
      <c r="M75" s="83"/>
      <c r="N75" s="83"/>
      <c r="O75" s="83"/>
      <c r="P75" s="83"/>
      <c r="Q75" s="97"/>
    </row>
    <row r="76" spans="1:17" s="19" customFormat="1" ht="29.25" customHeight="1">
      <c r="A76" s="18"/>
      <c r="B76" s="18"/>
      <c r="C76" s="374" t="s">
        <v>15</v>
      </c>
      <c r="D76" s="374"/>
      <c r="E76" s="374"/>
      <c r="F76" s="374"/>
      <c r="G76" s="374"/>
      <c r="H76" s="374"/>
      <c r="I76" s="374"/>
      <c r="J76" s="374"/>
      <c r="K76" s="374"/>
      <c r="L76" s="374"/>
      <c r="M76" s="374"/>
      <c r="N76" s="374"/>
      <c r="O76" s="374"/>
      <c r="P76" s="374"/>
      <c r="Q76" s="97"/>
    </row>
    <row r="77" spans="3:17" s="19" customFormat="1" ht="12.75">
      <c r="C77" s="97"/>
      <c r="D77" s="97"/>
      <c r="E77" s="97"/>
      <c r="F77" s="97"/>
      <c r="G77" s="97"/>
      <c r="H77" s="83"/>
      <c r="I77" s="83"/>
      <c r="J77" s="83"/>
      <c r="K77" s="83"/>
      <c r="L77" s="83"/>
      <c r="M77" s="83"/>
      <c r="N77" s="83"/>
      <c r="O77" s="83"/>
      <c r="P77" s="83"/>
      <c r="Q77" s="97"/>
    </row>
    <row r="78" spans="3:17" s="19" customFormat="1" ht="12.75">
      <c r="C78" s="97"/>
      <c r="D78" s="97"/>
      <c r="E78" s="97"/>
      <c r="F78" s="97"/>
      <c r="G78" s="97"/>
      <c r="H78" s="83"/>
      <c r="I78" s="83"/>
      <c r="J78" s="83"/>
      <c r="K78" s="83"/>
      <c r="L78" s="83"/>
      <c r="M78" s="83"/>
      <c r="N78" s="83"/>
      <c r="O78" s="83"/>
      <c r="P78" s="83"/>
      <c r="Q78" s="97"/>
    </row>
    <row r="79" spans="1:7" s="19" customFormat="1" ht="12.75">
      <c r="A79" s="18" t="s">
        <v>38</v>
      </c>
      <c r="B79" s="18"/>
      <c r="C79" s="18" t="s">
        <v>39</v>
      </c>
      <c r="D79" s="18"/>
      <c r="E79" s="18"/>
      <c r="F79" s="18"/>
      <c r="G79" s="18"/>
    </row>
    <row r="80" spans="1:7" s="19" customFormat="1" ht="12.75">
      <c r="A80" s="18"/>
      <c r="B80" s="18"/>
      <c r="C80" s="18" t="s">
        <v>331</v>
      </c>
      <c r="D80" s="18"/>
      <c r="E80" s="18"/>
      <c r="F80" s="18"/>
      <c r="G80" s="18"/>
    </row>
    <row r="81" s="19" customFormat="1" ht="12.75"/>
    <row r="82" spans="2:16" s="19" customFormat="1" ht="12.75">
      <c r="B82" s="125" t="s">
        <v>40</v>
      </c>
      <c r="C82" s="374" t="s">
        <v>112</v>
      </c>
      <c r="D82" s="374"/>
      <c r="E82" s="374"/>
      <c r="F82" s="374"/>
      <c r="G82" s="374"/>
      <c r="H82" s="374"/>
      <c r="I82" s="374"/>
      <c r="J82" s="374"/>
      <c r="K82" s="374"/>
      <c r="L82" s="374"/>
      <c r="M82" s="374"/>
      <c r="N82" s="374"/>
      <c r="O82" s="374"/>
      <c r="P82" s="374"/>
    </row>
    <row r="83" spans="2:16" s="19" customFormat="1" ht="12.75">
      <c r="B83" s="125"/>
      <c r="C83" s="62"/>
      <c r="D83" s="62"/>
      <c r="E83" s="62"/>
      <c r="F83" s="62"/>
      <c r="G83" s="62"/>
      <c r="H83" s="62"/>
      <c r="I83" s="62"/>
      <c r="J83" s="379" t="str">
        <f>"INDIVIDUAL QUARTER ("&amp;Sheet1!$B$4&amp;")"</f>
        <v>INDIVIDUAL QUARTER (Q1)</v>
      </c>
      <c r="K83" s="379"/>
      <c r="L83" s="379"/>
      <c r="M83" s="135"/>
      <c r="N83" s="379" t="str">
        <f>"CUMULATIVE QUARTER ("&amp;Sheet1!$B$6&amp;" Mths)"</f>
        <v>CUMULATIVE QUARTER (3 Mths)</v>
      </c>
      <c r="O83" s="379"/>
      <c r="P83" s="379"/>
    </row>
    <row r="84" spans="10:16" s="19" customFormat="1" ht="42">
      <c r="J84" s="124" t="s">
        <v>22</v>
      </c>
      <c r="K84" s="124"/>
      <c r="L84" s="124" t="s">
        <v>104</v>
      </c>
      <c r="M84" s="77"/>
      <c r="N84" s="124" t="s">
        <v>103</v>
      </c>
      <c r="O84" s="384" t="s">
        <v>24</v>
      </c>
      <c r="P84" s="384"/>
    </row>
    <row r="85" spans="10:16" s="19" customFormat="1" ht="12.75">
      <c r="J85" s="91" t="s">
        <v>21</v>
      </c>
      <c r="K85" s="91"/>
      <c r="L85" s="91" t="s">
        <v>21</v>
      </c>
      <c r="M85" s="118"/>
      <c r="N85" s="91" t="s">
        <v>21</v>
      </c>
      <c r="O85" s="91"/>
      <c r="P85" s="91" t="s">
        <v>21</v>
      </c>
    </row>
    <row r="86" spans="14:16" s="19" customFormat="1" ht="12.75">
      <c r="N86" s="91"/>
      <c r="O86" s="91"/>
      <c r="P86" s="91"/>
    </row>
    <row r="87" spans="3:18" s="19" customFormat="1" ht="12.75">
      <c r="C87" s="19" t="s">
        <v>153</v>
      </c>
      <c r="J87" s="295">
        <v>0</v>
      </c>
      <c r="K87" s="95"/>
      <c r="L87" s="296">
        <v>1510</v>
      </c>
      <c r="M87" s="20"/>
      <c r="N87" s="295">
        <v>0</v>
      </c>
      <c r="O87" s="95"/>
      <c r="P87" s="296">
        <v>1510</v>
      </c>
      <c r="R87" s="297"/>
    </row>
    <row r="88" spans="3:18" s="19" customFormat="1" ht="12.75">
      <c r="C88" s="19" t="s">
        <v>154</v>
      </c>
      <c r="J88" s="295">
        <v>1240</v>
      </c>
      <c r="K88" s="295"/>
      <c r="L88" s="296">
        <v>24768</v>
      </c>
      <c r="M88" s="20"/>
      <c r="N88" s="295">
        <v>1240</v>
      </c>
      <c r="O88" s="295"/>
      <c r="P88" s="296">
        <v>24768</v>
      </c>
      <c r="R88" s="297"/>
    </row>
    <row r="89" spans="3:18" s="19" customFormat="1" ht="12.75">
      <c r="C89" s="19" t="s">
        <v>157</v>
      </c>
      <c r="J89" s="295">
        <v>972</v>
      </c>
      <c r="K89" s="295"/>
      <c r="L89" s="296">
        <v>9255</v>
      </c>
      <c r="M89" s="20"/>
      <c r="N89" s="295">
        <v>972</v>
      </c>
      <c r="O89" s="295"/>
      <c r="P89" s="296">
        <v>9255</v>
      </c>
      <c r="R89" s="296"/>
    </row>
    <row r="90" spans="10:16" s="19" customFormat="1" ht="12.75" customHeight="1">
      <c r="J90" s="295"/>
      <c r="L90" s="296"/>
      <c r="N90" s="95"/>
      <c r="P90" s="296"/>
    </row>
    <row r="91" s="19" customFormat="1" ht="18" customHeight="1"/>
    <row r="92" spans="2:16" s="19" customFormat="1" ht="27" customHeight="1">
      <c r="B92" s="185" t="s">
        <v>41</v>
      </c>
      <c r="C92" s="387" t="str">
        <f>"Total investments in quoted securities (mainly classified under 'other long term investments') as at "&amp;TEXT(Sheet1!B9,"dd mmmm yyyy")&amp;" are as follows:"</f>
        <v>Total investments in quoted securities (mainly classified under 'other long term investments') as at 30 September 2003 are as follows:</v>
      </c>
      <c r="D92" s="387"/>
      <c r="E92" s="387"/>
      <c r="F92" s="387"/>
      <c r="G92" s="387"/>
      <c r="H92" s="387"/>
      <c r="I92" s="387"/>
      <c r="J92" s="387"/>
      <c r="K92" s="387"/>
      <c r="L92" s="387"/>
      <c r="M92" s="387"/>
      <c r="N92" s="387"/>
      <c r="O92" s="387"/>
      <c r="P92" s="387"/>
    </row>
    <row r="93" spans="10:16" s="79" customFormat="1" ht="0.75" customHeight="1">
      <c r="J93" s="298"/>
      <c r="K93" s="298"/>
      <c r="L93" s="298"/>
      <c r="M93" s="298"/>
      <c r="N93" s="298"/>
      <c r="O93" s="75"/>
      <c r="P93" s="75"/>
    </row>
    <row r="94" spans="10:16" s="19" customFormat="1" ht="12.75">
      <c r="J94" s="385"/>
      <c r="K94" s="385"/>
      <c r="L94" s="93"/>
      <c r="M94" s="93"/>
      <c r="N94" s="93"/>
      <c r="O94" s="93"/>
      <c r="P94" s="93" t="s">
        <v>21</v>
      </c>
    </row>
    <row r="95" spans="3:16" s="19" customFormat="1" ht="12.75">
      <c r="C95" s="18" t="s">
        <v>158</v>
      </c>
      <c r="J95" s="74"/>
      <c r="K95" s="74"/>
      <c r="L95" s="74"/>
      <c r="M95" s="74"/>
      <c r="N95" s="74"/>
      <c r="O95" s="91"/>
      <c r="P95" s="91"/>
    </row>
    <row r="96" spans="3:16" s="19" customFormat="1" ht="4.5" customHeight="1">
      <c r="C96" s="18"/>
      <c r="J96" s="74"/>
      <c r="K96" s="74"/>
      <c r="L96" s="74"/>
      <c r="M96" s="74"/>
      <c r="N96" s="74"/>
      <c r="O96" s="91"/>
      <c r="P96" s="91"/>
    </row>
    <row r="97" spans="3:16" s="19" customFormat="1" ht="12.75">
      <c r="C97" s="19" t="s">
        <v>42</v>
      </c>
      <c r="J97" s="382"/>
      <c r="K97" s="382"/>
      <c r="L97" s="61"/>
      <c r="M97" s="61"/>
      <c r="N97" s="61"/>
      <c r="O97" s="95"/>
      <c r="P97" s="95">
        <v>38922</v>
      </c>
    </row>
    <row r="98" spans="3:16" s="19" customFormat="1" ht="12.75">
      <c r="C98" s="381" t="s">
        <v>156</v>
      </c>
      <c r="D98" s="381"/>
      <c r="E98" s="381"/>
      <c r="F98" s="381"/>
      <c r="G98" s="381"/>
      <c r="H98" s="381"/>
      <c r="J98" s="382"/>
      <c r="K98" s="382"/>
      <c r="L98" s="61"/>
      <c r="M98" s="61"/>
      <c r="N98" s="61"/>
      <c r="O98" s="95"/>
      <c r="P98" s="95">
        <v>-7935</v>
      </c>
    </row>
    <row r="99" spans="3:16" s="19" customFormat="1" ht="17.25" customHeight="1" thickBot="1">
      <c r="C99" s="19" t="s">
        <v>109</v>
      </c>
      <c r="J99" s="383"/>
      <c r="K99" s="383"/>
      <c r="L99" s="61"/>
      <c r="M99" s="61"/>
      <c r="N99" s="61"/>
      <c r="O99" s="67"/>
      <c r="P99" s="299">
        <f>SUM(P97:P98)</f>
        <v>30987</v>
      </c>
    </row>
    <row r="100" spans="10:16" s="74" customFormat="1" ht="17.25" customHeight="1">
      <c r="J100" s="61"/>
      <c r="K100" s="61"/>
      <c r="L100" s="61"/>
      <c r="M100" s="61"/>
      <c r="N100" s="61"/>
      <c r="O100" s="67"/>
      <c r="P100" s="67"/>
    </row>
    <row r="101" spans="3:16" s="19" customFormat="1" ht="13.5" thickBot="1">
      <c r="C101" s="19" t="s">
        <v>43</v>
      </c>
      <c r="J101" s="382"/>
      <c r="K101" s="382"/>
      <c r="L101" s="61"/>
      <c r="M101" s="61"/>
      <c r="N101" s="61"/>
      <c r="O101" s="67"/>
      <c r="P101" s="300">
        <v>36793</v>
      </c>
    </row>
    <row r="102" spans="10:16" s="19" customFormat="1" ht="12.75">
      <c r="J102" s="74"/>
      <c r="K102" s="74"/>
      <c r="L102" s="74"/>
      <c r="P102" s="20"/>
    </row>
    <row r="103" s="19" customFormat="1" ht="12.75"/>
    <row r="104" s="19" customFormat="1" ht="12.75">
      <c r="C104" s="18" t="s">
        <v>159</v>
      </c>
    </row>
    <row r="105" spans="3:16" s="19" customFormat="1" ht="12.75">
      <c r="C105" s="19" t="s">
        <v>42</v>
      </c>
      <c r="J105" s="382"/>
      <c r="K105" s="382"/>
      <c r="L105" s="61"/>
      <c r="M105" s="61"/>
      <c r="N105" s="61"/>
      <c r="O105" s="95"/>
      <c r="P105" s="95">
        <v>16194</v>
      </c>
    </row>
    <row r="106" spans="3:16" s="19" customFormat="1" ht="12.75">
      <c r="C106" s="381" t="s">
        <v>156</v>
      </c>
      <c r="D106" s="381"/>
      <c r="E106" s="381"/>
      <c r="F106" s="381"/>
      <c r="G106" s="381"/>
      <c r="H106" s="381"/>
      <c r="J106" s="382"/>
      <c r="K106" s="382"/>
      <c r="L106" s="61"/>
      <c r="M106" s="61"/>
      <c r="N106" s="61"/>
      <c r="O106" s="95"/>
      <c r="P106" s="95">
        <v>-12741</v>
      </c>
    </row>
    <row r="107" spans="3:16" s="19" customFormat="1" ht="13.5" thickBot="1">
      <c r="C107" s="19" t="s">
        <v>109</v>
      </c>
      <c r="J107" s="383"/>
      <c r="K107" s="383"/>
      <c r="L107" s="61"/>
      <c r="M107" s="61"/>
      <c r="N107" s="61"/>
      <c r="O107" s="67"/>
      <c r="P107" s="299">
        <f>SUM(P105:P106)</f>
        <v>3453</v>
      </c>
    </row>
    <row r="108" spans="3:16" s="19" customFormat="1" ht="12.75">
      <c r="C108" s="74"/>
      <c r="D108" s="74"/>
      <c r="E108" s="74"/>
      <c r="F108" s="74"/>
      <c r="G108" s="74"/>
      <c r="H108" s="74"/>
      <c r="I108" s="74"/>
      <c r="J108" s="61"/>
      <c r="K108" s="61"/>
      <c r="L108" s="61"/>
      <c r="M108" s="61"/>
      <c r="N108" s="61"/>
      <c r="O108" s="67"/>
      <c r="P108" s="67"/>
    </row>
    <row r="109" spans="3:16" s="19" customFormat="1" ht="13.5" thickBot="1">
      <c r="C109" s="19" t="s">
        <v>43</v>
      </c>
      <c r="J109" s="382"/>
      <c r="K109" s="382"/>
      <c r="L109" s="61"/>
      <c r="M109" s="61"/>
      <c r="N109" s="61"/>
      <c r="O109" s="67"/>
      <c r="P109" s="300">
        <v>4809</v>
      </c>
    </row>
    <row r="110" spans="10:16" s="19" customFormat="1" ht="12.75">
      <c r="J110" s="61"/>
      <c r="K110" s="61"/>
      <c r="L110" s="61"/>
      <c r="M110" s="61"/>
      <c r="N110" s="61"/>
      <c r="O110" s="67"/>
      <c r="P110" s="67"/>
    </row>
    <row r="111" spans="3:16" s="19" customFormat="1" ht="12.75">
      <c r="C111" s="301" t="s">
        <v>166</v>
      </c>
      <c r="D111" s="302" t="s">
        <v>340</v>
      </c>
      <c r="J111" s="61"/>
      <c r="K111" s="61"/>
      <c r="L111" s="61"/>
      <c r="M111" s="61"/>
      <c r="N111" s="61"/>
      <c r="O111" s="67"/>
      <c r="P111" s="67"/>
    </row>
    <row r="112" spans="3:16" s="19" customFormat="1" ht="12.75">
      <c r="C112" s="62"/>
      <c r="D112" s="62"/>
      <c r="E112" s="62"/>
      <c r="F112" s="62"/>
      <c r="G112" s="62"/>
      <c r="H112" s="62"/>
      <c r="I112" s="62"/>
      <c r="J112" s="62"/>
      <c r="K112" s="62"/>
      <c r="L112" s="62"/>
      <c r="M112" s="62"/>
      <c r="N112" s="62"/>
      <c r="O112" s="62"/>
      <c r="P112" s="62"/>
    </row>
    <row r="113" spans="3:16" s="19" customFormat="1" ht="14.25" customHeight="1">
      <c r="C113" s="62"/>
      <c r="D113" s="62"/>
      <c r="E113" s="62"/>
      <c r="F113" s="62"/>
      <c r="G113" s="62"/>
      <c r="H113" s="62"/>
      <c r="I113" s="62"/>
      <c r="J113" s="62"/>
      <c r="K113" s="62"/>
      <c r="L113" s="62"/>
      <c r="M113" s="62"/>
      <c r="N113" s="62"/>
      <c r="O113" s="62"/>
      <c r="P113" s="62"/>
    </row>
    <row r="114" spans="1:7" s="19" customFormat="1" ht="12.75">
      <c r="A114" s="18" t="s">
        <v>44</v>
      </c>
      <c r="B114" s="18"/>
      <c r="C114" s="18" t="s">
        <v>47</v>
      </c>
      <c r="D114" s="18"/>
      <c r="E114" s="18"/>
      <c r="F114" s="18"/>
      <c r="G114" s="18"/>
    </row>
    <row r="115" s="19" customFormat="1" ht="12.75"/>
    <row r="116" spans="3:16" s="19" customFormat="1" ht="12.75">
      <c r="C116" s="374" t="s">
        <v>299</v>
      </c>
      <c r="D116" s="374"/>
      <c r="E116" s="374"/>
      <c r="F116" s="374"/>
      <c r="G116" s="374"/>
      <c r="H116" s="374"/>
      <c r="I116" s="374"/>
      <c r="J116" s="374"/>
      <c r="K116" s="374"/>
      <c r="L116" s="374"/>
      <c r="M116" s="374"/>
      <c r="N116" s="374"/>
      <c r="O116" s="374"/>
      <c r="P116" s="374"/>
    </row>
    <row r="117" s="19" customFormat="1" ht="12.75"/>
    <row r="118" spans="3:16" s="19" customFormat="1" ht="12.75">
      <c r="C118" s="62"/>
      <c r="D118" s="62"/>
      <c r="E118" s="62"/>
      <c r="F118" s="62"/>
      <c r="G118" s="62"/>
      <c r="H118" s="62"/>
      <c r="I118" s="62"/>
      <c r="J118" s="62"/>
      <c r="K118" s="62"/>
      <c r="L118" s="62"/>
      <c r="M118" s="62"/>
      <c r="N118" s="62"/>
      <c r="O118" s="62"/>
      <c r="P118" s="62"/>
    </row>
    <row r="119" spans="1:4" s="19" customFormat="1" ht="12.75">
      <c r="A119" s="18" t="s">
        <v>46</v>
      </c>
      <c r="C119" s="18" t="s">
        <v>52</v>
      </c>
      <c r="D119" s="18"/>
    </row>
    <row r="120" spans="1:4" s="19" customFormat="1" ht="10.5" customHeight="1">
      <c r="A120" s="18"/>
      <c r="C120" s="18"/>
      <c r="D120" s="18"/>
    </row>
    <row r="121" spans="1:3" s="19" customFormat="1" ht="12.75">
      <c r="A121" s="18"/>
      <c r="C121" s="19" t="str">
        <f>"Group borrowings and debt securities as at "&amp;TEXT(Sheet1!B9,"dd mmmm yyyy")&amp;" are as follows:"</f>
        <v>Group borrowings and debt securities as at 30 September 2003 are as follows:</v>
      </c>
    </row>
    <row r="122" spans="1:16" s="19" customFormat="1" ht="12.75">
      <c r="A122" s="18"/>
      <c r="P122" s="91" t="s">
        <v>21</v>
      </c>
    </row>
    <row r="123" spans="1:16" s="19" customFormat="1" ht="12.75">
      <c r="A123" s="18"/>
      <c r="P123" s="91"/>
    </row>
    <row r="124" spans="1:16" s="19" customFormat="1" ht="12.75">
      <c r="A124" s="18"/>
      <c r="C124" s="19" t="s">
        <v>40</v>
      </c>
      <c r="E124" s="18" t="s">
        <v>120</v>
      </c>
      <c r="P124" s="91"/>
    </row>
    <row r="125" spans="1:16" s="19" customFormat="1" ht="12.75">
      <c r="A125" s="18"/>
      <c r="E125" s="18"/>
      <c r="P125" s="91"/>
    </row>
    <row r="126" spans="1:16" s="19" customFormat="1" ht="12.75">
      <c r="A126" s="18"/>
      <c r="E126" s="19" t="s">
        <v>53</v>
      </c>
      <c r="P126" s="91"/>
    </row>
    <row r="127" spans="1:16" s="19" customFormat="1" ht="12.75">
      <c r="A127" s="18"/>
      <c r="E127" s="310" t="s">
        <v>100</v>
      </c>
      <c r="P127" s="295">
        <v>5733</v>
      </c>
    </row>
    <row r="128" spans="1:16" s="19" customFormat="1" ht="12.75">
      <c r="A128" s="18"/>
      <c r="P128" s="311"/>
    </row>
    <row r="129" spans="1:16" s="19" customFormat="1" ht="12.75">
      <c r="A129" s="18"/>
      <c r="E129" s="19" t="s">
        <v>54</v>
      </c>
      <c r="P129" s="91"/>
    </row>
    <row r="130" spans="1:16" s="74" customFormat="1" ht="12.75">
      <c r="A130" s="96"/>
      <c r="E130" s="312" t="s">
        <v>100</v>
      </c>
      <c r="P130" s="313">
        <v>10684</v>
      </c>
    </row>
    <row r="131" spans="5:16" s="19" customFormat="1" ht="12.75">
      <c r="E131" s="310" t="s">
        <v>3</v>
      </c>
      <c r="P131" s="308">
        <v>4730</v>
      </c>
    </row>
    <row r="132" spans="5:16" s="19" customFormat="1" ht="12.75">
      <c r="E132" s="310"/>
      <c r="P132" s="95">
        <f>SUM(P130:P131)</f>
        <v>15414</v>
      </c>
    </row>
    <row r="133" spans="1:16" s="19" customFormat="1" ht="12.75">
      <c r="A133" s="18"/>
      <c r="N133" s="314" t="s">
        <v>139</v>
      </c>
      <c r="P133" s="315">
        <f>P127+P132</f>
        <v>21147</v>
      </c>
    </row>
    <row r="134" spans="1:16" s="19" customFormat="1" ht="12.75">
      <c r="A134" s="18"/>
      <c r="P134" s="295"/>
    </row>
    <row r="135" spans="3:16" s="19" customFormat="1" ht="12.75">
      <c r="C135" s="19" t="s">
        <v>41</v>
      </c>
      <c r="E135" s="18" t="s">
        <v>121</v>
      </c>
      <c r="P135" s="95"/>
    </row>
    <row r="136" s="19" customFormat="1" ht="6" customHeight="1">
      <c r="P136" s="95"/>
    </row>
    <row r="137" spans="5:16" s="19" customFormat="1" ht="12.75">
      <c r="E137" s="19" t="s">
        <v>53</v>
      </c>
      <c r="P137" s="95" t="s">
        <v>102</v>
      </c>
    </row>
    <row r="138" spans="5:16" s="19" customFormat="1" ht="12.75">
      <c r="E138" s="310" t="s">
        <v>100</v>
      </c>
      <c r="P138" s="95">
        <f>62750+10000+5701</f>
        <v>78451</v>
      </c>
    </row>
    <row r="139" spans="5:16" s="19" customFormat="1" ht="12.75">
      <c r="E139" s="310" t="s">
        <v>4</v>
      </c>
      <c r="P139" s="95">
        <v>101568</v>
      </c>
    </row>
    <row r="140" spans="5:16" s="19" customFormat="1" ht="12.75">
      <c r="E140" s="310" t="s">
        <v>17</v>
      </c>
      <c r="P140" s="67">
        <v>19785</v>
      </c>
    </row>
    <row r="141" s="19" customFormat="1" ht="12.75">
      <c r="P141" s="304">
        <f>SUM(P138:P140)</f>
        <v>199804</v>
      </c>
    </row>
    <row r="142" spans="5:16" s="19" customFormat="1" ht="12.75">
      <c r="E142" s="19" t="s">
        <v>54</v>
      </c>
      <c r="P142" s="95"/>
    </row>
    <row r="143" spans="5:16" s="19" customFormat="1" ht="12.75">
      <c r="E143" s="310" t="s">
        <v>100</v>
      </c>
      <c r="P143" s="67">
        <f>91000+80000+70000</f>
        <v>241000</v>
      </c>
    </row>
    <row r="144" s="19" customFormat="1" ht="9" customHeight="1">
      <c r="P144" s="18"/>
    </row>
    <row r="145" spans="14:18" s="19" customFormat="1" ht="12.75">
      <c r="N145" s="314" t="s">
        <v>96</v>
      </c>
      <c r="O145" s="314"/>
      <c r="P145" s="316">
        <f>P141+P143</f>
        <v>440804</v>
      </c>
      <c r="R145" s="317"/>
    </row>
    <row r="146" s="19" customFormat="1" ht="5.25" customHeight="1">
      <c r="P146" s="18"/>
    </row>
    <row r="147" spans="3:16" s="19" customFormat="1" ht="12.75">
      <c r="C147" s="19" t="s">
        <v>138</v>
      </c>
      <c r="E147" s="18" t="s">
        <v>128</v>
      </c>
      <c r="P147" s="18"/>
    </row>
    <row r="148" s="19" customFormat="1" ht="6" customHeight="1">
      <c r="P148" s="18"/>
    </row>
    <row r="149" spans="5:16" s="19" customFormat="1" ht="12.75">
      <c r="E149" s="19" t="s">
        <v>53</v>
      </c>
      <c r="P149" s="95"/>
    </row>
    <row r="150" spans="5:16" s="19" customFormat="1" ht="12.75">
      <c r="E150" s="310" t="s">
        <v>100</v>
      </c>
      <c r="P150" s="95">
        <v>376680</v>
      </c>
    </row>
    <row r="151" spans="5:16" s="19" customFormat="1" ht="12.75">
      <c r="E151" s="310" t="s">
        <v>5</v>
      </c>
      <c r="P151" s="95">
        <v>914112</v>
      </c>
    </row>
    <row r="152" spans="5:16" s="19" customFormat="1" ht="12.75">
      <c r="E152" s="310" t="s">
        <v>101</v>
      </c>
      <c r="P152" s="303">
        <v>43966</v>
      </c>
    </row>
    <row r="153" s="19" customFormat="1" ht="12.75">
      <c r="P153" s="95">
        <f>SUM(P150:P152)</f>
        <v>1334758</v>
      </c>
    </row>
    <row r="154" spans="5:16" s="19" customFormat="1" ht="12.75">
      <c r="E154" s="19" t="s">
        <v>54</v>
      </c>
      <c r="P154" s="95"/>
    </row>
    <row r="155" spans="5:16" s="19" customFormat="1" ht="12.75">
      <c r="E155" s="310" t="s">
        <v>100</v>
      </c>
      <c r="P155" s="95">
        <v>111000</v>
      </c>
    </row>
    <row r="156" spans="14:16" s="19" customFormat="1" ht="12.75">
      <c r="N156" s="314" t="s">
        <v>97</v>
      </c>
      <c r="O156" s="314"/>
      <c r="P156" s="316">
        <f>P153+P155</f>
        <v>1445758</v>
      </c>
    </row>
    <row r="157" spans="5:16" s="74" customFormat="1" ht="14.25" customHeight="1">
      <c r="E157" s="312"/>
      <c r="P157" s="67"/>
    </row>
    <row r="158" spans="14:16" s="19" customFormat="1" ht="13.5" thickBot="1">
      <c r="N158" s="314" t="s">
        <v>98</v>
      </c>
      <c r="O158" s="314"/>
      <c r="P158" s="299">
        <f>P145+P156+P133</f>
        <v>1907709</v>
      </c>
    </row>
    <row r="159" s="19" customFormat="1" ht="12.75">
      <c r="P159" s="61"/>
    </row>
    <row r="160" s="19" customFormat="1" ht="12.75">
      <c r="P160" s="61"/>
    </row>
    <row r="161" spans="1:16" s="19" customFormat="1" ht="12.75">
      <c r="A161" s="18" t="s">
        <v>48</v>
      </c>
      <c r="B161" s="18"/>
      <c r="C161" s="18" t="s">
        <v>56</v>
      </c>
      <c r="D161" s="18"/>
      <c r="E161" s="18"/>
      <c r="P161" s="20"/>
    </row>
    <row r="162" s="19" customFormat="1" ht="12.75">
      <c r="P162" s="20"/>
    </row>
    <row r="163" spans="2:16" s="19" customFormat="1" ht="80.25" customHeight="1">
      <c r="B163" s="125" t="s">
        <v>40</v>
      </c>
      <c r="C163" s="374" t="s">
        <v>334</v>
      </c>
      <c r="D163" s="374"/>
      <c r="E163" s="374"/>
      <c r="F163" s="374"/>
      <c r="G163" s="374"/>
      <c r="H163" s="374"/>
      <c r="I163" s="374"/>
      <c r="J163" s="374"/>
      <c r="K163" s="374"/>
      <c r="L163" s="374"/>
      <c r="M163" s="374"/>
      <c r="N163" s="374"/>
      <c r="O163" s="374"/>
      <c r="P163" s="374"/>
    </row>
    <row r="164" s="19" customFormat="1" ht="12.75">
      <c r="P164" s="20"/>
    </row>
    <row r="165" spans="2:16" s="19" customFormat="1" ht="42" customHeight="1">
      <c r="B165" s="125"/>
      <c r="C165" s="374" t="s">
        <v>271</v>
      </c>
      <c r="D165" s="374"/>
      <c r="E165" s="374"/>
      <c r="F165" s="374"/>
      <c r="G165" s="374"/>
      <c r="H165" s="374"/>
      <c r="I165" s="374"/>
      <c r="J165" s="374"/>
      <c r="K165" s="374"/>
      <c r="L165" s="374"/>
      <c r="M165" s="374"/>
      <c r="N165" s="374"/>
      <c r="O165" s="374"/>
      <c r="P165" s="374"/>
    </row>
    <row r="166" spans="3:16" s="19" customFormat="1" ht="12.75">
      <c r="C166" s="130"/>
      <c r="D166" s="130"/>
      <c r="E166" s="130"/>
      <c r="F166" s="130"/>
      <c r="G166" s="130"/>
      <c r="H166" s="130"/>
      <c r="I166" s="130"/>
      <c r="J166" s="130"/>
      <c r="K166" s="130"/>
      <c r="L166" s="130"/>
      <c r="M166" s="335"/>
      <c r="N166" s="335"/>
      <c r="O166" s="74"/>
      <c r="P166" s="61"/>
    </row>
    <row r="167" spans="2:16" s="19" customFormat="1" ht="12.75">
      <c r="B167" s="125"/>
      <c r="C167" s="374" t="s">
        <v>285</v>
      </c>
      <c r="D167" s="374"/>
      <c r="E167" s="374"/>
      <c r="F167" s="374"/>
      <c r="G167" s="374"/>
      <c r="H167" s="374"/>
      <c r="I167" s="374"/>
      <c r="J167" s="374"/>
      <c r="K167" s="374"/>
      <c r="L167" s="374"/>
      <c r="M167" s="374"/>
      <c r="N167" s="374"/>
      <c r="O167" s="374"/>
      <c r="P167" s="374"/>
    </row>
    <row r="168" spans="2:16" s="19" customFormat="1" ht="12.75">
      <c r="B168" s="125"/>
      <c r="C168" s="62"/>
      <c r="D168" s="62"/>
      <c r="E168" s="62"/>
      <c r="F168" s="62"/>
      <c r="G168" s="62"/>
      <c r="H168" s="62"/>
      <c r="I168" s="62"/>
      <c r="J168" s="62"/>
      <c r="K168" s="62"/>
      <c r="L168" s="62"/>
      <c r="M168" s="62"/>
      <c r="N168" s="62"/>
      <c r="O168" s="62"/>
      <c r="P168" s="62"/>
    </row>
    <row r="169" spans="3:16" s="19" customFormat="1" ht="12.75">
      <c r="C169" s="59"/>
      <c r="D169" s="59"/>
      <c r="E169" s="59"/>
      <c r="F169" s="59"/>
      <c r="G169" s="59"/>
      <c r="H169" s="59"/>
      <c r="I169" s="59"/>
      <c r="J169" s="59"/>
      <c r="K169" s="59"/>
      <c r="L169" s="59"/>
      <c r="M169" s="59"/>
      <c r="N169" s="59"/>
      <c r="O169" s="59"/>
      <c r="P169" s="59"/>
    </row>
    <row r="170" spans="2:16" s="19" customFormat="1" ht="24" customHeight="1">
      <c r="B170" s="125" t="s">
        <v>41</v>
      </c>
      <c r="C170" s="368" t="s">
        <v>326</v>
      </c>
      <c r="D170" s="368"/>
      <c r="E170" s="368"/>
      <c r="F170" s="368"/>
      <c r="G170" s="368"/>
      <c r="H170" s="368"/>
      <c r="I170" s="368"/>
      <c r="J170" s="368"/>
      <c r="K170" s="368"/>
      <c r="L170" s="368"/>
      <c r="M170" s="368"/>
      <c r="N170" s="368"/>
      <c r="O170" s="368"/>
      <c r="P170" s="368"/>
    </row>
    <row r="171" spans="3:16" s="19" customFormat="1" ht="12.75">
      <c r="C171" s="59"/>
      <c r="D171" s="59"/>
      <c r="E171" s="59"/>
      <c r="F171" s="59"/>
      <c r="G171" s="59"/>
      <c r="H171" s="59"/>
      <c r="I171" s="59"/>
      <c r="J171" s="59"/>
      <c r="K171" s="59"/>
      <c r="L171" s="59"/>
      <c r="M171" s="59"/>
      <c r="N171" s="59"/>
      <c r="O171" s="59"/>
      <c r="P171" s="59"/>
    </row>
    <row r="172" spans="3:13" s="18" customFormat="1" ht="42.75" customHeight="1">
      <c r="C172" s="398" t="s">
        <v>221</v>
      </c>
      <c r="D172" s="399"/>
      <c r="E172" s="399"/>
      <c r="F172" s="404" t="s">
        <v>279</v>
      </c>
      <c r="G172" s="405"/>
      <c r="H172" s="406"/>
      <c r="I172" s="331" t="s">
        <v>222</v>
      </c>
      <c r="J172" s="407" t="s">
        <v>222</v>
      </c>
      <c r="K172" s="407"/>
      <c r="L172" s="408"/>
      <c r="M172" s="111"/>
    </row>
    <row r="173" spans="3:13" s="19" customFormat="1" ht="19.5" customHeight="1">
      <c r="C173" s="401" t="s">
        <v>269</v>
      </c>
      <c r="D173" s="402"/>
      <c r="E173" s="402"/>
      <c r="F173" s="332"/>
      <c r="G173" s="403">
        <v>20.6</v>
      </c>
      <c r="H173" s="403"/>
      <c r="I173" s="333"/>
      <c r="J173" s="396" t="s">
        <v>327</v>
      </c>
      <c r="K173" s="396"/>
      <c r="L173" s="397"/>
      <c r="M173" s="334"/>
    </row>
    <row r="174" spans="3:13" s="19" customFormat="1" ht="19.5" customHeight="1">
      <c r="C174" s="401" t="s">
        <v>270</v>
      </c>
      <c r="D174" s="402"/>
      <c r="E174" s="402"/>
      <c r="F174" s="332"/>
      <c r="G174" s="403">
        <v>92.6</v>
      </c>
      <c r="H174" s="403"/>
      <c r="I174" s="333"/>
      <c r="J174" s="396" t="s">
        <v>328</v>
      </c>
      <c r="K174" s="396"/>
      <c r="L174" s="397"/>
      <c r="M174" s="334"/>
    </row>
    <row r="175" spans="3:16" s="19" customFormat="1" ht="12.75">
      <c r="C175" s="59"/>
      <c r="D175" s="59"/>
      <c r="E175" s="59"/>
      <c r="F175" s="59"/>
      <c r="G175" s="59"/>
      <c r="H175" s="59"/>
      <c r="I175" s="59"/>
      <c r="J175" s="59"/>
      <c r="K175" s="59"/>
      <c r="L175" s="59"/>
      <c r="M175" s="59"/>
      <c r="N175" s="59"/>
      <c r="O175" s="59"/>
      <c r="P175" s="59"/>
    </row>
    <row r="176" spans="3:16" s="19" customFormat="1" ht="26.25" customHeight="1">
      <c r="C176" s="368" t="s">
        <v>273</v>
      </c>
      <c r="D176" s="368"/>
      <c r="E176" s="368"/>
      <c r="F176" s="368"/>
      <c r="G176" s="368"/>
      <c r="H176" s="368"/>
      <c r="I176" s="368"/>
      <c r="J176" s="368"/>
      <c r="K176" s="368"/>
      <c r="L176" s="368"/>
      <c r="M176" s="368"/>
      <c r="N176" s="368"/>
      <c r="O176" s="368"/>
      <c r="P176" s="368"/>
    </row>
    <row r="177" spans="3:16" s="19" customFormat="1" ht="12.75">
      <c r="C177" s="59"/>
      <c r="D177" s="59"/>
      <c r="E177" s="59"/>
      <c r="F177" s="59"/>
      <c r="G177" s="59"/>
      <c r="H177" s="59"/>
      <c r="I177" s="59"/>
      <c r="J177" s="59"/>
      <c r="K177" s="59"/>
      <c r="L177" s="59"/>
      <c r="M177" s="59"/>
      <c r="N177" s="59"/>
      <c r="O177" s="59"/>
      <c r="P177" s="59"/>
    </row>
    <row r="178" spans="3:16" s="19" customFormat="1" ht="56.25" customHeight="1">
      <c r="C178" s="368" t="s">
        <v>272</v>
      </c>
      <c r="D178" s="368"/>
      <c r="E178" s="368"/>
      <c r="F178" s="368"/>
      <c r="G178" s="368"/>
      <c r="H178" s="368"/>
      <c r="I178" s="368"/>
      <c r="J178" s="368"/>
      <c r="K178" s="368"/>
      <c r="L178" s="368"/>
      <c r="M178" s="368"/>
      <c r="N178" s="368"/>
      <c r="O178" s="368"/>
      <c r="P178" s="368"/>
    </row>
    <row r="179" spans="3:16" s="19" customFormat="1" ht="12.75">
      <c r="C179" s="59"/>
      <c r="D179" s="59"/>
      <c r="E179" s="59"/>
      <c r="F179" s="59"/>
      <c r="G179" s="59"/>
      <c r="H179" s="59"/>
      <c r="I179" s="59"/>
      <c r="J179" s="59"/>
      <c r="K179" s="59"/>
      <c r="L179" s="59"/>
      <c r="M179" s="59"/>
      <c r="N179" s="59"/>
      <c r="O179" s="59"/>
      <c r="P179" s="59"/>
    </row>
    <row r="180" spans="3:16" s="19" customFormat="1" ht="12.75">
      <c r="C180" s="59"/>
      <c r="D180" s="59"/>
      <c r="E180" s="59"/>
      <c r="F180" s="59"/>
      <c r="G180" s="59"/>
      <c r="H180" s="59"/>
      <c r="I180" s="59"/>
      <c r="J180" s="59"/>
      <c r="K180" s="59"/>
      <c r="L180" s="59"/>
      <c r="M180" s="59"/>
      <c r="N180" s="59"/>
      <c r="O180" s="59"/>
      <c r="P180" s="59"/>
    </row>
    <row r="181" spans="3:16" s="19" customFormat="1" ht="12.75">
      <c r="C181" s="59"/>
      <c r="D181" s="59"/>
      <c r="E181" s="59"/>
      <c r="F181" s="59"/>
      <c r="G181" s="59"/>
      <c r="H181" s="59"/>
      <c r="I181" s="59"/>
      <c r="J181" s="59"/>
      <c r="K181" s="59"/>
      <c r="L181" s="59"/>
      <c r="M181" s="59"/>
      <c r="N181" s="59"/>
      <c r="O181" s="59"/>
      <c r="P181" s="59"/>
    </row>
    <row r="182" spans="2:16" s="19" customFormat="1" ht="12.75">
      <c r="B182" s="125" t="s">
        <v>138</v>
      </c>
      <c r="C182" s="374" t="s">
        <v>6</v>
      </c>
      <c r="D182" s="368"/>
      <c r="E182" s="368"/>
      <c r="F182" s="368"/>
      <c r="G182" s="368"/>
      <c r="H182" s="368"/>
      <c r="I182" s="368"/>
      <c r="J182" s="368"/>
      <c r="K182" s="368"/>
      <c r="L182" s="368"/>
      <c r="M182" s="368"/>
      <c r="N182" s="368"/>
      <c r="O182" s="368"/>
      <c r="P182" s="368"/>
    </row>
    <row r="183" spans="3:16" s="19" customFormat="1" ht="12.75">
      <c r="C183" s="59"/>
      <c r="D183" s="59"/>
      <c r="E183" s="59"/>
      <c r="F183" s="59"/>
      <c r="G183" s="59"/>
      <c r="H183" s="59"/>
      <c r="I183" s="59"/>
      <c r="J183" s="59"/>
      <c r="K183" s="59"/>
      <c r="L183" s="59"/>
      <c r="M183" s="59"/>
      <c r="N183" s="59"/>
      <c r="O183" s="59"/>
      <c r="P183" s="59"/>
    </row>
    <row r="184" spans="3:16" s="19" customFormat="1" ht="38.25" customHeight="1">
      <c r="C184" s="318"/>
      <c r="D184" s="376" t="s">
        <v>9</v>
      </c>
      <c r="E184" s="376"/>
      <c r="F184" s="376"/>
      <c r="G184" s="376"/>
      <c r="H184" s="376"/>
      <c r="I184" s="353" t="s">
        <v>8</v>
      </c>
      <c r="J184" s="354"/>
      <c r="K184" s="354"/>
      <c r="L184" s="355"/>
      <c r="M184" s="318"/>
      <c r="N184" s="351" t="s">
        <v>319</v>
      </c>
      <c r="O184" s="351"/>
      <c r="P184" s="352"/>
    </row>
    <row r="185" spans="3:16" s="19" customFormat="1" ht="12.75" customHeight="1">
      <c r="C185" s="325" t="s">
        <v>7</v>
      </c>
      <c r="D185" s="375" t="s">
        <v>318</v>
      </c>
      <c r="E185" s="375"/>
      <c r="F185" s="375"/>
      <c r="G185" s="375"/>
      <c r="H185" s="375"/>
      <c r="I185" s="326"/>
      <c r="J185" s="356" t="s">
        <v>321</v>
      </c>
      <c r="K185" s="356"/>
      <c r="L185" s="356"/>
      <c r="M185" s="323"/>
      <c r="N185" s="356" t="s">
        <v>320</v>
      </c>
      <c r="O185" s="356"/>
      <c r="P185" s="337"/>
    </row>
    <row r="186" spans="3:16" s="19" customFormat="1" ht="29.25" customHeight="1">
      <c r="C186" s="327"/>
      <c r="D186" s="328" t="s">
        <v>322</v>
      </c>
      <c r="E186" s="329"/>
      <c r="F186" s="329"/>
      <c r="G186" s="329"/>
      <c r="H186" s="329"/>
      <c r="I186" s="330"/>
      <c r="J186" s="336"/>
      <c r="K186" s="336"/>
      <c r="L186" s="336"/>
      <c r="M186" s="321"/>
      <c r="N186" s="336"/>
      <c r="O186" s="336"/>
      <c r="P186" s="338"/>
    </row>
    <row r="187" spans="3:16" s="309" customFormat="1" ht="27" customHeight="1">
      <c r="C187" s="324" t="s">
        <v>10</v>
      </c>
      <c r="D187" s="356" t="s">
        <v>314</v>
      </c>
      <c r="E187" s="356"/>
      <c r="F187" s="356"/>
      <c r="G187" s="356"/>
      <c r="H187" s="337"/>
      <c r="J187" s="356" t="s">
        <v>324</v>
      </c>
      <c r="K187" s="356"/>
      <c r="L187" s="337"/>
      <c r="M187" s="137"/>
      <c r="N187" s="339" t="s">
        <v>329</v>
      </c>
      <c r="O187" s="339"/>
      <c r="P187" s="340"/>
    </row>
    <row r="188" spans="3:16" s="19" customFormat="1" ht="29.25" customHeight="1">
      <c r="C188" s="327"/>
      <c r="D188" s="328" t="s">
        <v>323</v>
      </c>
      <c r="E188" s="329"/>
      <c r="F188" s="329"/>
      <c r="G188" s="329"/>
      <c r="H188" s="329"/>
      <c r="I188" s="330"/>
      <c r="J188" s="336"/>
      <c r="K188" s="336"/>
      <c r="L188" s="338"/>
      <c r="M188" s="321"/>
      <c r="N188" s="341"/>
      <c r="O188" s="341"/>
      <c r="P188" s="342"/>
    </row>
    <row r="189" spans="3:16" s="19" customFormat="1" ht="12.75">
      <c r="C189" s="59"/>
      <c r="D189" s="59"/>
      <c r="E189" s="59"/>
      <c r="F189" s="59"/>
      <c r="G189" s="59"/>
      <c r="H189" s="59"/>
      <c r="I189" s="59"/>
      <c r="J189" s="59"/>
      <c r="K189" s="59"/>
      <c r="L189" s="59"/>
      <c r="M189" s="59"/>
      <c r="N189" s="59"/>
      <c r="O189" s="59"/>
      <c r="P189" s="59"/>
    </row>
    <row r="190" spans="3:16" s="19" customFormat="1" ht="12" customHeight="1">
      <c r="C190" s="349" t="s">
        <v>11</v>
      </c>
      <c r="D190" s="350"/>
      <c r="E190" s="350"/>
      <c r="F190" s="350"/>
      <c r="G190" s="350"/>
      <c r="H190" s="350"/>
      <c r="I190" s="350"/>
      <c r="J190" s="350"/>
      <c r="K190" s="350"/>
      <c r="L190" s="350"/>
      <c r="M190" s="350"/>
      <c r="N190" s="350"/>
      <c r="O190" s="350"/>
      <c r="P190" s="350"/>
    </row>
    <row r="191" spans="3:16" s="19" customFormat="1" ht="3" customHeight="1">
      <c r="C191" s="319"/>
      <c r="D191" s="320"/>
      <c r="E191" s="320"/>
      <c r="F191" s="320"/>
      <c r="G191" s="320"/>
      <c r="H191" s="320"/>
      <c r="I191" s="320"/>
      <c r="J191" s="320"/>
      <c r="K191" s="320"/>
      <c r="L191" s="320"/>
      <c r="M191" s="320"/>
      <c r="N191" s="320"/>
      <c r="O191" s="320"/>
      <c r="P191" s="320"/>
    </row>
    <row r="192" spans="3:16" s="19" customFormat="1" ht="13.5" customHeight="1">
      <c r="C192" s="349" t="s">
        <v>12</v>
      </c>
      <c r="D192" s="350"/>
      <c r="E192" s="350"/>
      <c r="F192" s="350"/>
      <c r="G192" s="350"/>
      <c r="H192" s="350"/>
      <c r="I192" s="350"/>
      <c r="J192" s="350"/>
      <c r="K192" s="350"/>
      <c r="L192" s="350"/>
      <c r="M192" s="350"/>
      <c r="N192" s="350"/>
      <c r="O192" s="350"/>
      <c r="P192" s="350"/>
    </row>
    <row r="193" spans="3:16" s="19" customFormat="1" ht="12.75">
      <c r="C193" s="349" t="s">
        <v>13</v>
      </c>
      <c r="D193" s="350"/>
      <c r="E193" s="350"/>
      <c r="F193" s="350"/>
      <c r="G193" s="350"/>
      <c r="H193" s="350"/>
      <c r="I193" s="350"/>
      <c r="J193" s="350"/>
      <c r="K193" s="350"/>
      <c r="L193" s="350"/>
      <c r="M193" s="350"/>
      <c r="N193" s="350"/>
      <c r="O193" s="350"/>
      <c r="P193" s="350"/>
    </row>
    <row r="194" spans="3:16" s="19" customFormat="1" ht="12.75">
      <c r="C194" s="59"/>
      <c r="D194" s="59"/>
      <c r="E194" s="59"/>
      <c r="F194" s="59"/>
      <c r="G194" s="59"/>
      <c r="H194" s="59"/>
      <c r="I194" s="59"/>
      <c r="J194" s="59"/>
      <c r="K194" s="59"/>
      <c r="L194" s="59"/>
      <c r="M194" s="59"/>
      <c r="N194" s="59"/>
      <c r="O194" s="59"/>
      <c r="P194" s="59"/>
    </row>
    <row r="195" spans="2:16" s="19" customFormat="1" ht="40.5" customHeight="1">
      <c r="B195" s="125"/>
      <c r="C195" s="374" t="s">
        <v>0</v>
      </c>
      <c r="D195" s="368"/>
      <c r="E195" s="368"/>
      <c r="F195" s="368"/>
      <c r="G195" s="368"/>
      <c r="H195" s="368"/>
      <c r="I195" s="368"/>
      <c r="J195" s="368"/>
      <c r="K195" s="368"/>
      <c r="L195" s="368"/>
      <c r="M195" s="368"/>
      <c r="N195" s="368"/>
      <c r="O195" s="368"/>
      <c r="P195" s="368"/>
    </row>
    <row r="196" spans="3:16" s="19" customFormat="1" ht="12.75">
      <c r="C196" s="59"/>
      <c r="D196" s="59"/>
      <c r="E196" s="59"/>
      <c r="F196" s="59"/>
      <c r="G196" s="59"/>
      <c r="H196" s="59"/>
      <c r="I196" s="59"/>
      <c r="J196" s="59"/>
      <c r="K196" s="59"/>
      <c r="L196" s="59"/>
      <c r="M196" s="59"/>
      <c r="N196" s="59"/>
      <c r="O196" s="59"/>
      <c r="P196" s="59"/>
    </row>
    <row r="197" spans="2:16" s="19" customFormat="1" ht="26.25" customHeight="1">
      <c r="B197" s="125"/>
      <c r="C197" s="374" t="s">
        <v>1</v>
      </c>
      <c r="D197" s="368"/>
      <c r="E197" s="368"/>
      <c r="F197" s="368"/>
      <c r="G197" s="368"/>
      <c r="H197" s="368"/>
      <c r="I197" s="368"/>
      <c r="J197" s="368"/>
      <c r="K197" s="368"/>
      <c r="L197" s="368"/>
      <c r="M197" s="368"/>
      <c r="N197" s="368"/>
      <c r="O197" s="368"/>
      <c r="P197" s="368"/>
    </row>
    <row r="198" spans="2:16" s="19" customFormat="1" ht="12.75">
      <c r="B198" s="125"/>
      <c r="C198" s="62"/>
      <c r="D198" s="59"/>
      <c r="E198" s="59"/>
      <c r="F198" s="59"/>
      <c r="G198" s="59"/>
      <c r="H198" s="59"/>
      <c r="I198" s="59"/>
      <c r="J198" s="59"/>
      <c r="K198" s="59"/>
      <c r="L198" s="59"/>
      <c r="M198" s="59"/>
      <c r="N198" s="59"/>
      <c r="O198" s="59"/>
      <c r="P198" s="59"/>
    </row>
    <row r="199" spans="3:16" s="19" customFormat="1" ht="12.75">
      <c r="C199" s="59"/>
      <c r="D199" s="59"/>
      <c r="E199" s="59"/>
      <c r="F199" s="59"/>
      <c r="G199" s="59"/>
      <c r="H199" s="59"/>
      <c r="I199" s="59"/>
      <c r="J199" s="59"/>
      <c r="K199" s="59"/>
      <c r="L199" s="59"/>
      <c r="M199" s="59"/>
      <c r="N199" s="59"/>
      <c r="O199" s="59"/>
      <c r="P199" s="59"/>
    </row>
    <row r="200" spans="1:16" s="19" customFormat="1" ht="12.75">
      <c r="A200" s="18" t="s">
        <v>50</v>
      </c>
      <c r="B200" s="18"/>
      <c r="C200" s="18" t="s">
        <v>57</v>
      </c>
      <c r="D200" s="18"/>
      <c r="E200" s="18"/>
      <c r="P200" s="20"/>
    </row>
    <row r="201" s="19" customFormat="1" ht="12.75">
      <c r="P201" s="20"/>
    </row>
    <row r="202" spans="1:16" s="19" customFormat="1" ht="12.75">
      <c r="A202" s="91" t="s">
        <v>40</v>
      </c>
      <c r="B202" s="18"/>
      <c r="C202" s="18" t="s">
        <v>262</v>
      </c>
      <c r="D202" s="18"/>
      <c r="P202" s="20"/>
    </row>
    <row r="203" s="19" customFormat="1" ht="12.75">
      <c r="P203" s="20"/>
    </row>
    <row r="204" spans="1:16" s="19" customFormat="1" ht="66" customHeight="1">
      <c r="A204" s="294" t="s">
        <v>110</v>
      </c>
      <c r="C204" s="368" t="s">
        <v>351</v>
      </c>
      <c r="D204" s="368"/>
      <c r="E204" s="368"/>
      <c r="F204" s="368"/>
      <c r="G204" s="368"/>
      <c r="H204" s="368"/>
      <c r="I204" s="368"/>
      <c r="J204" s="368"/>
      <c r="K204" s="368"/>
      <c r="L204" s="368"/>
      <c r="M204" s="368"/>
      <c r="N204" s="368"/>
      <c r="O204" s="368"/>
      <c r="P204" s="368"/>
    </row>
    <row r="205" spans="3:16" s="19" customFormat="1" ht="12.75">
      <c r="C205" s="59"/>
      <c r="D205" s="59"/>
      <c r="E205" s="59"/>
      <c r="F205" s="59"/>
      <c r="G205" s="59"/>
      <c r="H205" s="59"/>
      <c r="I205" s="59"/>
      <c r="J205" s="59"/>
      <c r="K205" s="59"/>
      <c r="L205" s="59"/>
      <c r="M205" s="59"/>
      <c r="N205" s="59"/>
      <c r="O205" s="59"/>
      <c r="P205" s="59"/>
    </row>
    <row r="206" spans="3:16" s="19" customFormat="1" ht="98.25" customHeight="1">
      <c r="C206" s="368" t="s">
        <v>352</v>
      </c>
      <c r="D206" s="368"/>
      <c r="E206" s="368"/>
      <c r="F206" s="368"/>
      <c r="G206" s="368"/>
      <c r="H206" s="368"/>
      <c r="I206" s="368"/>
      <c r="J206" s="368"/>
      <c r="K206" s="368"/>
      <c r="L206" s="368"/>
      <c r="M206" s="368"/>
      <c r="N206" s="368"/>
      <c r="O206" s="368"/>
      <c r="P206" s="368"/>
    </row>
    <row r="207" spans="3:16" s="19" customFormat="1" ht="12.75">
      <c r="C207" s="59"/>
      <c r="D207" s="59"/>
      <c r="E207" s="59"/>
      <c r="F207" s="59"/>
      <c r="G207" s="59"/>
      <c r="H207" s="59"/>
      <c r="I207" s="59"/>
      <c r="J207" s="59"/>
      <c r="K207" s="59"/>
      <c r="L207" s="59"/>
      <c r="M207" s="59"/>
      <c r="N207" s="59"/>
      <c r="O207" s="59"/>
      <c r="P207" s="59"/>
    </row>
    <row r="208" spans="3:16" s="19" customFormat="1" ht="12.75">
      <c r="C208" s="368" t="s">
        <v>283</v>
      </c>
      <c r="D208" s="368"/>
      <c r="E208" s="368"/>
      <c r="F208" s="368"/>
      <c r="G208" s="368"/>
      <c r="H208" s="368"/>
      <c r="I208" s="368"/>
      <c r="J208" s="368"/>
      <c r="K208" s="368"/>
      <c r="L208" s="368"/>
      <c r="M208" s="368"/>
      <c r="N208" s="368"/>
      <c r="O208" s="368"/>
      <c r="P208" s="368"/>
    </row>
    <row r="209" spans="3:16" s="19" customFormat="1" ht="12.75">
      <c r="C209" s="59"/>
      <c r="D209" s="59"/>
      <c r="E209" s="59"/>
      <c r="F209" s="59"/>
      <c r="G209" s="59"/>
      <c r="H209" s="59"/>
      <c r="I209" s="59"/>
      <c r="J209" s="59"/>
      <c r="K209" s="59"/>
      <c r="L209" s="59"/>
      <c r="M209" s="59"/>
      <c r="N209" s="59"/>
      <c r="O209" s="59"/>
      <c r="P209" s="59"/>
    </row>
    <row r="210" s="19" customFormat="1" ht="12.75">
      <c r="P210" s="20"/>
    </row>
    <row r="211" spans="1:16" s="19" customFormat="1" ht="78.75" customHeight="1">
      <c r="A211" s="294" t="s">
        <v>111</v>
      </c>
      <c r="C211" s="368" t="s">
        <v>346</v>
      </c>
      <c r="D211" s="368"/>
      <c r="E211" s="368"/>
      <c r="F211" s="368"/>
      <c r="G211" s="368"/>
      <c r="H211" s="368"/>
      <c r="I211" s="368"/>
      <c r="J211" s="368"/>
      <c r="K211" s="368"/>
      <c r="L211" s="368"/>
      <c r="M211" s="368"/>
      <c r="N211" s="368"/>
      <c r="O211" s="368"/>
      <c r="P211" s="368"/>
    </row>
    <row r="212" spans="3:16" s="19" customFormat="1" ht="12.75">
      <c r="C212" s="59"/>
      <c r="D212" s="59"/>
      <c r="E212" s="59"/>
      <c r="F212" s="59"/>
      <c r="G212" s="59"/>
      <c r="H212" s="59"/>
      <c r="I212" s="59"/>
      <c r="J212" s="59"/>
      <c r="K212" s="59"/>
      <c r="L212" s="59"/>
      <c r="M212" s="59"/>
      <c r="N212" s="59"/>
      <c r="O212" s="59"/>
      <c r="P212" s="59"/>
    </row>
    <row r="213" spans="3:16" s="19" customFormat="1" ht="53.25" customHeight="1">
      <c r="C213" s="368" t="s">
        <v>288</v>
      </c>
      <c r="D213" s="368"/>
      <c r="E213" s="368"/>
      <c r="F213" s="368"/>
      <c r="G213" s="368"/>
      <c r="H213" s="368"/>
      <c r="I213" s="368"/>
      <c r="J213" s="368"/>
      <c r="K213" s="368"/>
      <c r="L213" s="368"/>
      <c r="M213" s="368"/>
      <c r="N213" s="368"/>
      <c r="O213" s="368"/>
      <c r="P213" s="368"/>
    </row>
    <row r="214" spans="3:16" s="19" customFormat="1" ht="12.75">
      <c r="C214" s="59"/>
      <c r="D214" s="59"/>
      <c r="E214" s="59"/>
      <c r="F214" s="59"/>
      <c r="G214" s="59"/>
      <c r="H214" s="59"/>
      <c r="I214" s="59"/>
      <c r="J214" s="59"/>
      <c r="K214" s="59"/>
      <c r="L214" s="59"/>
      <c r="M214" s="59"/>
      <c r="N214" s="59"/>
      <c r="O214" s="59"/>
      <c r="P214" s="59"/>
    </row>
    <row r="215" spans="3:16" s="19" customFormat="1" ht="29.25" customHeight="1">
      <c r="C215" s="368" t="s">
        <v>284</v>
      </c>
      <c r="D215" s="368"/>
      <c r="E215" s="368"/>
      <c r="F215" s="368"/>
      <c r="G215" s="368"/>
      <c r="H215" s="368"/>
      <c r="I215" s="368"/>
      <c r="J215" s="368"/>
      <c r="K215" s="368"/>
      <c r="L215" s="368"/>
      <c r="M215" s="368"/>
      <c r="N215" s="368"/>
      <c r="O215" s="368"/>
      <c r="P215" s="368"/>
    </row>
    <row r="216" spans="3:16" s="19" customFormat="1" ht="12.75">
      <c r="C216" s="59"/>
      <c r="D216" s="59"/>
      <c r="E216" s="59"/>
      <c r="F216" s="59"/>
      <c r="G216" s="59"/>
      <c r="H216" s="59"/>
      <c r="I216" s="59"/>
      <c r="J216" s="59"/>
      <c r="K216" s="59"/>
      <c r="L216" s="59"/>
      <c r="M216" s="59"/>
      <c r="N216" s="59"/>
      <c r="O216" s="59"/>
      <c r="P216" s="59"/>
    </row>
    <row r="217" spans="3:16" s="19" customFormat="1" ht="12.75">
      <c r="C217" s="59"/>
      <c r="D217" s="59"/>
      <c r="E217" s="59"/>
      <c r="F217" s="59"/>
      <c r="G217" s="59"/>
      <c r="H217" s="59"/>
      <c r="I217" s="59"/>
      <c r="J217" s="59"/>
      <c r="K217" s="59"/>
      <c r="L217" s="59"/>
      <c r="M217" s="59"/>
      <c r="N217" s="59"/>
      <c r="O217" s="59"/>
      <c r="P217" s="59"/>
    </row>
    <row r="218" spans="1:16" s="19" customFormat="1" ht="12.75">
      <c r="A218" s="91" t="s">
        <v>41</v>
      </c>
      <c r="B218" s="18"/>
      <c r="C218" s="18" t="s">
        <v>301</v>
      </c>
      <c r="D218" s="18"/>
      <c r="P218" s="20"/>
    </row>
    <row r="219" s="19" customFormat="1" ht="12.75">
      <c r="P219" s="20"/>
    </row>
    <row r="220" spans="3:16" s="19" customFormat="1" ht="50.25" customHeight="1">
      <c r="C220" s="368" t="s">
        <v>286</v>
      </c>
      <c r="D220" s="368"/>
      <c r="E220" s="368"/>
      <c r="F220" s="368"/>
      <c r="G220" s="368"/>
      <c r="H220" s="368"/>
      <c r="I220" s="368"/>
      <c r="J220" s="368"/>
      <c r="K220" s="368"/>
      <c r="L220" s="368"/>
      <c r="M220" s="368"/>
      <c r="N220" s="368"/>
      <c r="O220" s="368"/>
      <c r="P220" s="368"/>
    </row>
    <row r="221" spans="3:16" s="19" customFormat="1" ht="6.75" customHeight="1">
      <c r="C221" s="59"/>
      <c r="D221" s="59"/>
      <c r="E221" s="59"/>
      <c r="F221" s="59"/>
      <c r="G221" s="59"/>
      <c r="H221" s="59"/>
      <c r="I221" s="59"/>
      <c r="J221" s="59"/>
      <c r="K221" s="59"/>
      <c r="L221" s="59"/>
      <c r="M221" s="59"/>
      <c r="N221" s="59"/>
      <c r="O221" s="59"/>
      <c r="P221" s="59"/>
    </row>
    <row r="222" spans="3:16" s="19" customFormat="1" ht="12.75">
      <c r="C222" s="59" t="s">
        <v>110</v>
      </c>
      <c r="D222" s="374" t="s">
        <v>18</v>
      </c>
      <c r="E222" s="374"/>
      <c r="F222" s="374"/>
      <c r="G222" s="374"/>
      <c r="H222" s="374"/>
      <c r="I222" s="374"/>
      <c r="J222" s="374"/>
      <c r="K222" s="374"/>
      <c r="L222" s="374"/>
      <c r="M222" s="374"/>
      <c r="N222" s="374"/>
      <c r="O222" s="374"/>
      <c r="P222" s="374"/>
    </row>
    <row r="223" spans="3:16" s="19" customFormat="1" ht="12.75">
      <c r="C223" s="59" t="s">
        <v>111</v>
      </c>
      <c r="D223" s="374" t="s">
        <v>287</v>
      </c>
      <c r="E223" s="374"/>
      <c r="F223" s="374"/>
      <c r="G223" s="374"/>
      <c r="H223" s="374"/>
      <c r="I223" s="374"/>
      <c r="J223" s="374"/>
      <c r="K223" s="374"/>
      <c r="L223" s="374"/>
      <c r="M223" s="374"/>
      <c r="N223" s="374"/>
      <c r="O223" s="374"/>
      <c r="P223" s="374"/>
    </row>
    <row r="224" spans="3:16" s="19" customFormat="1" ht="25.5" customHeight="1">
      <c r="C224" s="59" t="s">
        <v>263</v>
      </c>
      <c r="D224" s="374" t="s">
        <v>305</v>
      </c>
      <c r="E224" s="374"/>
      <c r="F224" s="374"/>
      <c r="G224" s="374"/>
      <c r="H224" s="374"/>
      <c r="I224" s="374"/>
      <c r="J224" s="374"/>
      <c r="K224" s="374"/>
      <c r="L224" s="374"/>
      <c r="M224" s="374"/>
      <c r="N224" s="374"/>
      <c r="O224" s="374"/>
      <c r="P224" s="374"/>
    </row>
    <row r="225" spans="3:16" s="19" customFormat="1" ht="11.25" customHeight="1">
      <c r="C225" s="59"/>
      <c r="D225" s="59"/>
      <c r="E225" s="59"/>
      <c r="F225" s="59"/>
      <c r="G225" s="59"/>
      <c r="H225" s="59"/>
      <c r="I225" s="59"/>
      <c r="J225" s="59"/>
      <c r="K225" s="59"/>
      <c r="L225" s="59"/>
      <c r="M225" s="59"/>
      <c r="N225" s="59"/>
      <c r="O225" s="59"/>
      <c r="P225" s="59"/>
    </row>
    <row r="226" spans="3:16" s="19" customFormat="1" ht="36" customHeight="1">
      <c r="C226" s="368" t="s">
        <v>300</v>
      </c>
      <c r="D226" s="368"/>
      <c r="E226" s="368"/>
      <c r="F226" s="368"/>
      <c r="G226" s="368"/>
      <c r="H226" s="368"/>
      <c r="I226" s="368"/>
      <c r="J226" s="368"/>
      <c r="K226" s="368"/>
      <c r="L226" s="368"/>
      <c r="M226" s="368"/>
      <c r="N226" s="368"/>
      <c r="O226" s="368"/>
      <c r="P226" s="368"/>
    </row>
    <row r="227" spans="3:16" s="19" customFormat="1" ht="12.75">
      <c r="C227" s="59"/>
      <c r="D227" s="59"/>
      <c r="E227" s="59"/>
      <c r="F227" s="59"/>
      <c r="G227" s="59"/>
      <c r="H227" s="59"/>
      <c r="I227" s="59"/>
      <c r="J227" s="59"/>
      <c r="K227" s="59"/>
      <c r="L227" s="59"/>
      <c r="M227" s="59"/>
      <c r="N227" s="59"/>
      <c r="O227" s="59"/>
      <c r="P227" s="59"/>
    </row>
    <row r="228" spans="1:18" s="19" customFormat="1" ht="12.75">
      <c r="A228" s="91" t="s">
        <v>138</v>
      </c>
      <c r="B228" s="18"/>
      <c r="C228" s="343" t="s">
        <v>302</v>
      </c>
      <c r="D228" s="343"/>
      <c r="E228" s="343"/>
      <c r="F228" s="343"/>
      <c r="G228" s="343"/>
      <c r="H228" s="343"/>
      <c r="I228" s="343"/>
      <c r="J228" s="343"/>
      <c r="K228" s="343"/>
      <c r="L228" s="343"/>
      <c r="M228" s="343"/>
      <c r="N228" s="343"/>
      <c r="O228" s="343"/>
      <c r="P228" s="343"/>
      <c r="Q228" s="343"/>
      <c r="R228" s="343"/>
    </row>
    <row r="229" spans="3:16" s="19" customFormat="1" ht="12.75">
      <c r="C229" s="59"/>
      <c r="D229" s="59"/>
      <c r="E229" s="59"/>
      <c r="F229" s="59"/>
      <c r="G229" s="59"/>
      <c r="H229" s="59"/>
      <c r="I229" s="59"/>
      <c r="J229" s="59"/>
      <c r="K229" s="59"/>
      <c r="L229" s="59"/>
      <c r="M229" s="59"/>
      <c r="N229" s="59"/>
      <c r="O229" s="59"/>
      <c r="P229" s="59"/>
    </row>
    <row r="230" spans="3:16" s="19" customFormat="1" ht="138.75" customHeight="1">
      <c r="C230" s="368" t="s">
        <v>325</v>
      </c>
      <c r="D230" s="368"/>
      <c r="E230" s="368"/>
      <c r="F230" s="368"/>
      <c r="G230" s="368"/>
      <c r="H230" s="368"/>
      <c r="I230" s="368"/>
      <c r="J230" s="368"/>
      <c r="K230" s="368"/>
      <c r="L230" s="368"/>
      <c r="M230" s="368"/>
      <c r="N230" s="368"/>
      <c r="O230" s="368"/>
      <c r="P230" s="368"/>
    </row>
    <row r="231" spans="3:16" s="19" customFormat="1" ht="12.75">
      <c r="C231" s="59"/>
      <c r="D231" s="59"/>
      <c r="E231" s="59"/>
      <c r="F231" s="59"/>
      <c r="G231" s="59"/>
      <c r="H231" s="59"/>
      <c r="I231" s="59"/>
      <c r="J231" s="59"/>
      <c r="K231" s="59"/>
      <c r="L231" s="59"/>
      <c r="M231" s="59"/>
      <c r="N231" s="59"/>
      <c r="O231" s="59"/>
      <c r="P231" s="59"/>
    </row>
    <row r="232" spans="1:16" s="19" customFormat="1" ht="12.75">
      <c r="A232" s="91" t="s">
        <v>191</v>
      </c>
      <c r="B232" s="18"/>
      <c r="C232" s="18" t="s">
        <v>303</v>
      </c>
      <c r="D232" s="18"/>
      <c r="F232" s="59"/>
      <c r="G232" s="59"/>
      <c r="H232" s="59"/>
      <c r="I232" s="59"/>
      <c r="J232" s="59"/>
      <c r="K232" s="59"/>
      <c r="L232" s="59"/>
      <c r="M232" s="59"/>
      <c r="N232" s="59"/>
      <c r="O232" s="59"/>
      <c r="P232" s="59"/>
    </row>
    <row r="233" spans="3:16" s="19" customFormat="1" ht="12.75">
      <c r="C233" s="59"/>
      <c r="D233" s="59"/>
      <c r="E233" s="59"/>
      <c r="F233" s="59"/>
      <c r="G233" s="59"/>
      <c r="H233" s="59"/>
      <c r="I233" s="59"/>
      <c r="J233" s="59"/>
      <c r="K233" s="59"/>
      <c r="L233" s="59"/>
      <c r="M233" s="59"/>
      <c r="N233" s="59"/>
      <c r="O233" s="59"/>
      <c r="P233" s="59"/>
    </row>
    <row r="234" spans="3:16" s="19" customFormat="1" ht="52.5" customHeight="1">
      <c r="C234" s="374" t="s">
        <v>347</v>
      </c>
      <c r="D234" s="368"/>
      <c r="E234" s="368"/>
      <c r="F234" s="368"/>
      <c r="G234" s="368"/>
      <c r="H234" s="368"/>
      <c r="I234" s="368"/>
      <c r="J234" s="368"/>
      <c r="K234" s="368"/>
      <c r="L234" s="368"/>
      <c r="M234" s="368"/>
      <c r="N234" s="368"/>
      <c r="O234" s="368"/>
      <c r="P234" s="368"/>
    </row>
    <row r="235" spans="3:16" s="19" customFormat="1" ht="12.75">
      <c r="C235" s="59"/>
      <c r="D235" s="59"/>
      <c r="E235" s="59"/>
      <c r="F235" s="59"/>
      <c r="G235" s="59"/>
      <c r="H235" s="59"/>
      <c r="I235" s="59"/>
      <c r="J235" s="59"/>
      <c r="K235" s="59"/>
      <c r="L235" s="59"/>
      <c r="M235" s="59"/>
      <c r="N235" s="59"/>
      <c r="O235" s="59"/>
      <c r="P235" s="59"/>
    </row>
    <row r="236" spans="3:16" s="19" customFormat="1" ht="79.5" customHeight="1">
      <c r="C236" s="374" t="s">
        <v>348</v>
      </c>
      <c r="D236" s="368"/>
      <c r="E236" s="368"/>
      <c r="F236" s="368"/>
      <c r="G236" s="368"/>
      <c r="H236" s="368"/>
      <c r="I236" s="368"/>
      <c r="J236" s="368"/>
      <c r="K236" s="368"/>
      <c r="L236" s="368"/>
      <c r="M236" s="368"/>
      <c r="N236" s="368"/>
      <c r="O236" s="368"/>
      <c r="P236" s="368"/>
    </row>
    <row r="237" spans="3:16" s="19" customFormat="1" ht="12.75">
      <c r="C237" s="59"/>
      <c r="D237" s="59"/>
      <c r="E237" s="59"/>
      <c r="F237" s="59"/>
      <c r="G237" s="59"/>
      <c r="H237" s="59"/>
      <c r="I237" s="59"/>
      <c r="J237" s="59"/>
      <c r="K237" s="59"/>
      <c r="L237" s="59"/>
      <c r="M237" s="59"/>
      <c r="N237" s="59"/>
      <c r="O237" s="59"/>
      <c r="P237" s="59"/>
    </row>
    <row r="238" spans="3:16" s="19" customFormat="1" ht="80.25" customHeight="1">
      <c r="C238" s="374" t="s">
        <v>349</v>
      </c>
      <c r="D238" s="368"/>
      <c r="E238" s="368"/>
      <c r="F238" s="368"/>
      <c r="G238" s="368"/>
      <c r="H238" s="368"/>
      <c r="I238" s="368"/>
      <c r="J238" s="368"/>
      <c r="K238" s="368"/>
      <c r="L238" s="368"/>
      <c r="M238" s="368"/>
      <c r="N238" s="368"/>
      <c r="O238" s="368"/>
      <c r="P238" s="368"/>
    </row>
    <row r="239" spans="3:16" s="19" customFormat="1" ht="12.75">
      <c r="C239" s="62"/>
      <c r="D239" s="59"/>
      <c r="E239" s="59"/>
      <c r="F239" s="59"/>
      <c r="G239" s="59"/>
      <c r="H239" s="59"/>
      <c r="I239" s="59"/>
      <c r="J239" s="59"/>
      <c r="K239" s="59"/>
      <c r="L239" s="59"/>
      <c r="M239" s="59"/>
      <c r="N239" s="59"/>
      <c r="O239" s="59"/>
      <c r="P239" s="59"/>
    </row>
    <row r="240" spans="3:16" s="19" customFormat="1" ht="30.75" customHeight="1">
      <c r="C240" s="374" t="s">
        <v>350</v>
      </c>
      <c r="D240" s="368"/>
      <c r="E240" s="368"/>
      <c r="F240" s="368"/>
      <c r="G240" s="368"/>
      <c r="H240" s="368"/>
      <c r="I240" s="368"/>
      <c r="J240" s="368"/>
      <c r="K240" s="368"/>
      <c r="L240" s="368"/>
      <c r="M240" s="368"/>
      <c r="N240" s="368"/>
      <c r="O240" s="368"/>
      <c r="P240" s="368"/>
    </row>
    <row r="241" spans="3:16" s="19" customFormat="1" ht="12.75">
      <c r="C241" s="62"/>
      <c r="D241" s="59"/>
      <c r="E241" s="59"/>
      <c r="F241" s="59"/>
      <c r="G241" s="59"/>
      <c r="H241" s="59"/>
      <c r="I241" s="59"/>
      <c r="J241" s="59"/>
      <c r="K241" s="59"/>
      <c r="L241" s="59"/>
      <c r="M241" s="59"/>
      <c r="N241" s="59"/>
      <c r="O241" s="59"/>
      <c r="P241" s="59"/>
    </row>
    <row r="242" spans="3:16" s="19" customFormat="1" ht="12.75">
      <c r="C242" s="62"/>
      <c r="D242" s="59"/>
      <c r="E242" s="59"/>
      <c r="F242" s="59"/>
      <c r="G242" s="59"/>
      <c r="H242" s="59"/>
      <c r="I242" s="59"/>
      <c r="J242" s="59"/>
      <c r="K242" s="59"/>
      <c r="L242" s="59"/>
      <c r="M242" s="59"/>
      <c r="N242" s="59"/>
      <c r="O242" s="59"/>
      <c r="P242" s="59"/>
    </row>
    <row r="243" spans="1:5" s="19" customFormat="1" ht="12.75">
      <c r="A243" s="18" t="s">
        <v>51</v>
      </c>
      <c r="B243" s="18"/>
      <c r="C243" s="18" t="s">
        <v>62</v>
      </c>
      <c r="D243" s="18"/>
      <c r="E243" s="18"/>
    </row>
    <row r="244" s="19" customFormat="1" ht="12.75"/>
    <row r="245" spans="3:16" s="19" customFormat="1" ht="12.75">
      <c r="C245" s="368" t="s">
        <v>2</v>
      </c>
      <c r="D245" s="368"/>
      <c r="E245" s="368"/>
      <c r="F245" s="368"/>
      <c r="G245" s="368"/>
      <c r="H245" s="368"/>
      <c r="I245" s="368"/>
      <c r="J245" s="368"/>
      <c r="K245" s="368"/>
      <c r="L245" s="368"/>
      <c r="M245" s="368"/>
      <c r="N245" s="368"/>
      <c r="O245" s="368"/>
      <c r="P245" s="368"/>
    </row>
    <row r="246" spans="3:16" s="19" customFormat="1" ht="12.75">
      <c r="C246" s="59"/>
      <c r="D246" s="59"/>
      <c r="E246" s="59"/>
      <c r="F246" s="59"/>
      <c r="G246" s="59"/>
      <c r="H246" s="59"/>
      <c r="I246" s="59"/>
      <c r="J246" s="59"/>
      <c r="K246" s="59"/>
      <c r="L246" s="59"/>
      <c r="M246" s="59"/>
      <c r="N246" s="59"/>
      <c r="O246" s="59"/>
      <c r="P246" s="59"/>
    </row>
    <row r="247" spans="3:16" s="19" customFormat="1" ht="12.75">
      <c r="C247" s="59"/>
      <c r="D247" s="59"/>
      <c r="E247" s="59"/>
      <c r="F247" s="59"/>
      <c r="G247" s="59"/>
      <c r="H247" s="59"/>
      <c r="I247" s="59"/>
      <c r="J247" s="59"/>
      <c r="K247" s="59"/>
      <c r="L247" s="59"/>
      <c r="M247" s="59"/>
      <c r="N247" s="59"/>
      <c r="O247" s="59"/>
      <c r="P247" s="59"/>
    </row>
    <row r="248" spans="1:16" s="19" customFormat="1" ht="12.75">
      <c r="A248" s="18" t="s">
        <v>203</v>
      </c>
      <c r="C248" s="18" t="s">
        <v>243</v>
      </c>
      <c r="D248" s="59"/>
      <c r="E248" s="59"/>
      <c r="F248" s="59"/>
      <c r="G248" s="59"/>
      <c r="H248" s="59"/>
      <c r="I248" s="59"/>
      <c r="J248" s="59"/>
      <c r="K248" s="59"/>
      <c r="L248" s="59"/>
      <c r="M248" s="59"/>
      <c r="N248" s="59"/>
      <c r="O248" s="59"/>
      <c r="P248" s="59"/>
    </row>
    <row r="249" spans="3:16" s="19" customFormat="1" ht="12.75">
      <c r="C249" s="59"/>
      <c r="D249" s="59"/>
      <c r="E249" s="59"/>
      <c r="F249" s="59"/>
      <c r="G249" s="59"/>
      <c r="H249" s="59"/>
      <c r="I249" s="59"/>
      <c r="J249" s="59"/>
      <c r="K249" s="59"/>
      <c r="L249" s="59"/>
      <c r="M249" s="59"/>
      <c r="N249" s="59"/>
      <c r="O249" s="59"/>
      <c r="P249" s="59"/>
    </row>
    <row r="250" spans="3:16" s="19" customFormat="1" ht="12.75">
      <c r="C250" s="59"/>
      <c r="D250" s="59"/>
      <c r="E250" s="59"/>
      <c r="F250" s="59"/>
      <c r="G250" s="59"/>
      <c r="H250" s="59"/>
      <c r="I250" s="59"/>
      <c r="J250" s="379" t="str">
        <f>"INDIVIDUAL QUARTER ("&amp;Sheet1!$B$4&amp;")"</f>
        <v>INDIVIDUAL QUARTER (Q1)</v>
      </c>
      <c r="K250" s="379"/>
      <c r="L250" s="379"/>
      <c r="M250" s="135"/>
      <c r="N250" s="379" t="str">
        <f>"CUMULATIVE QUARTER ("&amp;Sheet1!$B$6&amp;" Mths)"</f>
        <v>CUMULATIVE QUARTER (3 Mths)</v>
      </c>
      <c r="O250" s="379"/>
      <c r="P250" s="379"/>
    </row>
    <row r="251" spans="3:16" s="19" customFormat="1" ht="42">
      <c r="C251" s="59"/>
      <c r="D251" s="59"/>
      <c r="E251" s="59"/>
      <c r="F251" s="59"/>
      <c r="G251" s="59"/>
      <c r="H251" s="59"/>
      <c r="I251" s="59"/>
      <c r="J251" s="124" t="s">
        <v>22</v>
      </c>
      <c r="K251" s="124"/>
      <c r="L251" s="124" t="s">
        <v>104</v>
      </c>
      <c r="M251" s="77"/>
      <c r="N251" s="124" t="s">
        <v>103</v>
      </c>
      <c r="O251" s="384" t="s">
        <v>24</v>
      </c>
      <c r="P251" s="384"/>
    </row>
    <row r="252" spans="3:16" s="19" customFormat="1" ht="12.75">
      <c r="C252" s="59"/>
      <c r="D252" s="59"/>
      <c r="E252" s="59"/>
      <c r="F252" s="59"/>
      <c r="G252" s="59"/>
      <c r="H252" s="59"/>
      <c r="I252" s="59"/>
      <c r="J252" s="91" t="s">
        <v>21</v>
      </c>
      <c r="K252" s="91"/>
      <c r="L252" s="91" t="s">
        <v>21</v>
      </c>
      <c r="M252" s="118"/>
      <c r="N252" s="91" t="s">
        <v>21</v>
      </c>
      <c r="O252" s="91"/>
      <c r="P252" s="91" t="s">
        <v>21</v>
      </c>
    </row>
    <row r="253" spans="3:16" s="19" customFormat="1" ht="12.75">
      <c r="C253" s="59"/>
      <c r="D253" s="59"/>
      <c r="E253" s="59"/>
      <c r="F253" s="59"/>
      <c r="G253" s="59"/>
      <c r="H253" s="59"/>
      <c r="I253" s="59"/>
      <c r="J253" s="59"/>
      <c r="K253" s="59"/>
      <c r="L253" s="59"/>
      <c r="M253" s="59"/>
      <c r="N253" s="59"/>
      <c r="O253" s="59"/>
      <c r="P253" s="59"/>
    </row>
    <row r="254" spans="3:16" s="19" customFormat="1" ht="12.75">
      <c r="C254" s="59"/>
      <c r="D254" s="59"/>
      <c r="E254" s="59"/>
      <c r="F254" s="59"/>
      <c r="G254" s="59"/>
      <c r="H254" s="59"/>
      <c r="I254" s="59"/>
      <c r="J254" s="59"/>
      <c r="K254" s="59"/>
      <c r="L254" s="59"/>
      <c r="M254" s="59"/>
      <c r="N254" s="59"/>
      <c r="O254" s="59"/>
      <c r="P254" s="59"/>
    </row>
    <row r="255" spans="3:16" s="97" customFormat="1" ht="12.75">
      <c r="C255" s="255" t="s">
        <v>40</v>
      </c>
      <c r="D255" s="256" t="s">
        <v>244</v>
      </c>
      <c r="E255" s="255"/>
      <c r="F255" s="125"/>
      <c r="G255" s="125"/>
      <c r="H255" s="125"/>
      <c r="I255" s="125"/>
      <c r="J255" s="125"/>
      <c r="K255" s="125"/>
      <c r="L255" s="125"/>
      <c r="M255" s="125"/>
      <c r="N255" s="125"/>
      <c r="O255" s="125"/>
      <c r="P255" s="125"/>
    </row>
    <row r="256" spans="3:16" s="97" customFormat="1" ht="12.75">
      <c r="C256" s="125"/>
      <c r="D256" s="125"/>
      <c r="E256" s="125"/>
      <c r="F256" s="125"/>
      <c r="G256" s="125"/>
      <c r="H256" s="125"/>
      <c r="I256" s="125"/>
      <c r="J256" s="125"/>
      <c r="K256" s="125"/>
      <c r="L256" s="125"/>
      <c r="M256" s="125"/>
      <c r="N256" s="125"/>
      <c r="O256" s="125"/>
      <c r="P256" s="125"/>
    </row>
    <row r="257" spans="3:16" s="97" customFormat="1" ht="12.75">
      <c r="C257" s="125"/>
      <c r="D257" s="125" t="s">
        <v>172</v>
      </c>
      <c r="E257" s="125"/>
      <c r="F257" s="125"/>
      <c r="G257" s="125"/>
      <c r="H257" s="125"/>
      <c r="I257" s="125"/>
      <c r="J257" s="257">
        <f>'IS'!C25</f>
        <v>157436</v>
      </c>
      <c r="K257" s="258">
        <f>'IS'!C25</f>
        <v>157436</v>
      </c>
      <c r="L257" s="258">
        <f>'IS'!D25</f>
        <v>127517</v>
      </c>
      <c r="M257" s="258"/>
      <c r="N257" s="257">
        <f>'IS'!F25</f>
        <v>157436</v>
      </c>
      <c r="O257" s="257">
        <f>'IS'!G25</f>
        <v>127517</v>
      </c>
      <c r="P257" s="257">
        <f>'IS'!G25</f>
        <v>127517</v>
      </c>
    </row>
    <row r="258" spans="3:16" s="97" customFormat="1" ht="27" customHeight="1">
      <c r="C258" s="125"/>
      <c r="D258" s="369" t="s">
        <v>275</v>
      </c>
      <c r="E258" s="369"/>
      <c r="F258" s="369"/>
      <c r="G258" s="369"/>
      <c r="H258" s="369"/>
      <c r="I258" s="125"/>
      <c r="J258" s="257">
        <f>'[6]QTR'!$I$21/1000</f>
        <v>1045006.0980434782</v>
      </c>
      <c r="K258" s="258"/>
      <c r="L258" s="258">
        <v>886432</v>
      </c>
      <c r="M258" s="258"/>
      <c r="N258" s="257">
        <f>'[6]YTD'!$I$21/1000</f>
        <v>1045006.0980434782</v>
      </c>
      <c r="O258" s="258"/>
      <c r="P258" s="258">
        <v>886432</v>
      </c>
    </row>
    <row r="259" spans="3:16" s="19" customFormat="1" ht="13.5" thickBot="1">
      <c r="C259" s="59"/>
      <c r="D259" s="125" t="s">
        <v>205</v>
      </c>
      <c r="E259" s="59"/>
      <c r="F259" s="59"/>
      <c r="G259" s="59"/>
      <c r="H259" s="59"/>
      <c r="I259" s="59"/>
      <c r="J259" s="259">
        <f>J257/J258*100</f>
        <v>15.065558018729359</v>
      </c>
      <c r="K259" s="260"/>
      <c r="L259" s="261">
        <f>L257/L258*100</f>
        <v>14.38542381141475</v>
      </c>
      <c r="M259" s="59"/>
      <c r="N259" s="259">
        <f>N257/N258*100</f>
        <v>15.065558018729359</v>
      </c>
      <c r="O259" s="260"/>
      <c r="P259" s="261">
        <f>P257/P258*100</f>
        <v>14.38542381141475</v>
      </c>
    </row>
    <row r="260" spans="3:16" s="19" customFormat="1" ht="12.75">
      <c r="C260" s="59"/>
      <c r="D260" s="59"/>
      <c r="E260" s="59"/>
      <c r="F260" s="59"/>
      <c r="G260" s="59"/>
      <c r="H260" s="59"/>
      <c r="I260" s="59"/>
      <c r="J260" s="59"/>
      <c r="K260" s="59"/>
      <c r="L260" s="59"/>
      <c r="M260" s="59"/>
      <c r="N260" s="59"/>
      <c r="O260" s="59"/>
      <c r="P260" s="59"/>
    </row>
    <row r="261" spans="3:16" s="19" customFormat="1" ht="12.75">
      <c r="C261" s="255" t="s">
        <v>40</v>
      </c>
      <c r="D261" s="256" t="s">
        <v>245</v>
      </c>
      <c r="E261" s="255"/>
      <c r="F261" s="125"/>
      <c r="G261" s="125"/>
      <c r="H261" s="125"/>
      <c r="I261" s="125"/>
      <c r="J261" s="125"/>
      <c r="K261" s="125"/>
      <c r="L261" s="125"/>
      <c r="M261" s="125"/>
      <c r="N261" s="125"/>
      <c r="O261" s="125"/>
      <c r="P261" s="125"/>
    </row>
    <row r="262" spans="3:16" s="19" customFormat="1" ht="12.75">
      <c r="C262" s="125"/>
      <c r="D262" s="125"/>
      <c r="E262" s="125"/>
      <c r="F262" s="125"/>
      <c r="G262" s="125"/>
      <c r="H262" s="125"/>
      <c r="I262" s="125"/>
      <c r="J262" s="125"/>
      <c r="K262" s="125"/>
      <c r="L262" s="125"/>
      <c r="M262" s="125"/>
      <c r="N262" s="125"/>
      <c r="O262" s="125"/>
      <c r="P262" s="125"/>
    </row>
    <row r="263" spans="3:16" s="19" customFormat="1" ht="12.75">
      <c r="C263" s="125"/>
      <c r="D263" s="125" t="s">
        <v>172</v>
      </c>
      <c r="E263" s="125"/>
      <c r="F263" s="125"/>
      <c r="G263" s="125"/>
      <c r="H263" s="125"/>
      <c r="I263" s="125"/>
      <c r="J263" s="257">
        <f>J257</f>
        <v>157436</v>
      </c>
      <c r="K263" s="258"/>
      <c r="L263" s="258">
        <f>L257</f>
        <v>127517</v>
      </c>
      <c r="M263" s="258"/>
      <c r="N263" s="257">
        <f>N257</f>
        <v>157436</v>
      </c>
      <c r="O263" s="258"/>
      <c r="P263" s="258">
        <f>P257</f>
        <v>127517</v>
      </c>
    </row>
    <row r="264" spans="3:16" s="19" customFormat="1" ht="12.75">
      <c r="C264" s="125"/>
      <c r="D264" s="125"/>
      <c r="E264" s="125"/>
      <c r="F264" s="125"/>
      <c r="G264" s="125"/>
      <c r="H264" s="125"/>
      <c r="I264" s="125"/>
      <c r="J264" s="257"/>
      <c r="K264" s="258"/>
      <c r="L264" s="258"/>
      <c r="M264" s="258"/>
      <c r="N264" s="257"/>
      <c r="O264" s="258"/>
      <c r="P264" s="258"/>
    </row>
    <row r="265" spans="3:16" s="19" customFormat="1" ht="27" customHeight="1">
      <c r="C265" s="125"/>
      <c r="D265" s="387" t="s">
        <v>276</v>
      </c>
      <c r="E265" s="387"/>
      <c r="F265" s="387"/>
      <c r="G265" s="387"/>
      <c r="H265" s="387"/>
      <c r="I265" s="125"/>
      <c r="J265" s="257"/>
      <c r="K265" s="258"/>
      <c r="L265" s="258"/>
      <c r="M265" s="258"/>
      <c r="N265" s="257"/>
      <c r="O265" s="258"/>
      <c r="P265" s="258"/>
    </row>
    <row r="266" spans="4:16" s="97" customFormat="1" ht="29.25" customHeight="1">
      <c r="D266" s="378" t="s">
        <v>204</v>
      </c>
      <c r="E266" s="378"/>
      <c r="F266" s="378"/>
      <c r="G266" s="378"/>
      <c r="H266" s="378"/>
      <c r="J266" s="262">
        <f>J258</f>
        <v>1045006.0980434782</v>
      </c>
      <c r="K266" s="263"/>
      <c r="L266" s="264">
        <f>L258</f>
        <v>886432</v>
      </c>
      <c r="M266" s="265"/>
      <c r="N266" s="262">
        <f>N258</f>
        <v>1045006.0980434782</v>
      </c>
      <c r="O266" s="263"/>
      <c r="P266" s="264">
        <v>886432</v>
      </c>
    </row>
    <row r="267" spans="3:16" s="19" customFormat="1" ht="30" customHeight="1">
      <c r="C267" s="125"/>
      <c r="D267" s="378" t="s">
        <v>206</v>
      </c>
      <c r="E267" s="378"/>
      <c r="F267" s="378"/>
      <c r="G267" s="378"/>
      <c r="H267" s="378"/>
      <c r="I267" s="97"/>
      <c r="J267" s="153">
        <v>0</v>
      </c>
      <c r="K267" s="266"/>
      <c r="L267" s="267">
        <v>79037</v>
      </c>
      <c r="M267" s="265"/>
      <c r="N267" s="293">
        <v>0</v>
      </c>
      <c r="O267" s="266"/>
      <c r="P267" s="267">
        <v>79037</v>
      </c>
    </row>
    <row r="268" spans="3:16" s="19" customFormat="1" ht="31.5" customHeight="1">
      <c r="C268" s="125"/>
      <c r="D268" s="378" t="s">
        <v>252</v>
      </c>
      <c r="E268" s="378"/>
      <c r="F268" s="378"/>
      <c r="G268" s="378"/>
      <c r="H268" s="378"/>
      <c r="I268" s="380"/>
      <c r="J268" s="268">
        <f>SUM('[6]QTR'!$I$58:$I$80)/1000</f>
        <v>3218.8634110374396</v>
      </c>
      <c r="K268" s="269"/>
      <c r="L268" s="270">
        <v>5397</v>
      </c>
      <c r="M268" s="265"/>
      <c r="N268" s="268">
        <f>SUM('[6]YTD'!$I$55:$I$78)/1000</f>
        <v>3218.8634110374396</v>
      </c>
      <c r="O268" s="269"/>
      <c r="P268" s="270">
        <v>5397</v>
      </c>
    </row>
    <row r="269" spans="3:16" s="19" customFormat="1" ht="12.75">
      <c r="C269" s="125"/>
      <c r="D269" s="185"/>
      <c r="E269" s="185"/>
      <c r="F269" s="185"/>
      <c r="G269" s="185"/>
      <c r="H269" s="185"/>
      <c r="I269" s="125"/>
      <c r="J269" s="257">
        <f>SUM(J266:J268)</f>
        <v>1048224.9614545157</v>
      </c>
      <c r="K269" s="258">
        <f>SUM(K266:K268)</f>
        <v>0</v>
      </c>
      <c r="L269" s="258">
        <f>SUM(L266:L268)</f>
        <v>970866</v>
      </c>
      <c r="M269" s="258"/>
      <c r="N269" s="257">
        <f>SUM(N266:N268)</f>
        <v>1048224.9614545157</v>
      </c>
      <c r="O269" s="258">
        <f>SUM(O266:O268)</f>
        <v>0</v>
      </c>
      <c r="P269" s="258">
        <f>SUM(P266:P268)</f>
        <v>970866</v>
      </c>
    </row>
    <row r="270" spans="3:16" s="19" customFormat="1" ht="12.75">
      <c r="C270" s="125"/>
      <c r="D270" s="185"/>
      <c r="E270" s="185"/>
      <c r="F270" s="185"/>
      <c r="G270" s="185"/>
      <c r="H270" s="185"/>
      <c r="I270" s="125"/>
      <c r="J270" s="257"/>
      <c r="K270" s="258"/>
      <c r="L270" s="258"/>
      <c r="M270" s="258"/>
      <c r="N270" s="257"/>
      <c r="O270" s="258"/>
      <c r="P270" s="258"/>
    </row>
    <row r="271" spans="3:16" s="19" customFormat="1" ht="13.5" thickBot="1">
      <c r="C271" s="59"/>
      <c r="D271" s="125" t="s">
        <v>246</v>
      </c>
      <c r="E271" s="59"/>
      <c r="F271" s="59"/>
      <c r="G271" s="59"/>
      <c r="H271" s="59"/>
      <c r="I271" s="59"/>
      <c r="J271" s="259">
        <f>J263/J269*100</f>
        <v>15.019295073983162</v>
      </c>
      <c r="K271" s="261"/>
      <c r="L271" s="261">
        <f>L263/L269*100</f>
        <v>13.134356337537827</v>
      </c>
      <c r="M271" s="59"/>
      <c r="N271" s="259">
        <f>N263/N269*100</f>
        <v>15.019295073983162</v>
      </c>
      <c r="O271" s="261" t="e">
        <f>O263/O269*100</f>
        <v>#DIV/0!</v>
      </c>
      <c r="P271" s="261">
        <f>P263/P269*100</f>
        <v>13.134356337537827</v>
      </c>
    </row>
    <row r="272" spans="3:14" s="19" customFormat="1" ht="12.75" customHeight="1">
      <c r="C272" s="59"/>
      <c r="D272" s="59"/>
      <c r="E272" s="59"/>
      <c r="F272" s="59"/>
      <c r="G272" s="59"/>
      <c r="H272" s="59"/>
      <c r="I272" s="59"/>
      <c r="J272" s="59"/>
      <c r="K272" s="59"/>
      <c r="L272" s="59"/>
      <c r="M272" s="59"/>
      <c r="N272" s="59"/>
    </row>
    <row r="273" s="19" customFormat="1" ht="12.75"/>
    <row r="274" s="19" customFormat="1" ht="12.75"/>
    <row r="275" s="19" customFormat="1" ht="24.75" customHeight="1"/>
    <row r="276" spans="1:16" ht="12.75">
      <c r="A276" s="19" t="s">
        <v>63</v>
      </c>
      <c r="B276" s="19"/>
      <c r="C276" s="19"/>
      <c r="D276" s="19"/>
      <c r="E276" s="19"/>
      <c r="F276" s="19"/>
      <c r="G276" s="19"/>
      <c r="H276" s="19"/>
      <c r="M276" s="19"/>
      <c r="O276" s="19"/>
      <c r="P276" s="19"/>
    </row>
    <row r="277" spans="1:16" ht="12.75">
      <c r="A277" s="19"/>
      <c r="B277" s="19"/>
      <c r="C277" s="19"/>
      <c r="D277" s="19"/>
      <c r="E277" s="19"/>
      <c r="F277" s="19"/>
      <c r="G277" s="19"/>
      <c r="H277" s="19"/>
      <c r="M277" s="19"/>
      <c r="O277" s="19"/>
      <c r="P277" s="19"/>
    </row>
    <row r="278" spans="1:16" ht="12.75">
      <c r="A278" s="18" t="s">
        <v>64</v>
      </c>
      <c r="B278" s="18"/>
      <c r="C278" s="19"/>
      <c r="D278" s="19"/>
      <c r="E278" s="19"/>
      <c r="F278" s="19"/>
      <c r="G278" s="19"/>
      <c r="H278" s="19"/>
      <c r="M278" s="19"/>
      <c r="O278" s="19"/>
      <c r="P278" s="19"/>
    </row>
    <row r="279" spans="1:16" ht="12.75">
      <c r="A279" s="18" t="s">
        <v>65</v>
      </c>
      <c r="B279" s="18"/>
      <c r="C279" s="19"/>
      <c r="D279" s="19"/>
      <c r="E279" s="19"/>
      <c r="F279" s="19"/>
      <c r="G279" s="19"/>
      <c r="H279" s="19"/>
      <c r="M279" s="19"/>
      <c r="O279" s="19"/>
      <c r="P279" s="19"/>
    </row>
    <row r="280" spans="1:16" ht="12.75">
      <c r="A280" s="19" t="s">
        <v>66</v>
      </c>
      <c r="B280" s="19"/>
      <c r="C280" s="19"/>
      <c r="D280" s="19"/>
      <c r="E280" s="19"/>
      <c r="F280" s="19"/>
      <c r="G280" s="19"/>
      <c r="H280" s="19"/>
      <c r="M280" s="19"/>
      <c r="O280" s="19"/>
      <c r="P280" s="19"/>
    </row>
    <row r="281" spans="1:16" ht="12.75">
      <c r="A281" s="19"/>
      <c r="B281" s="19"/>
      <c r="C281" s="19"/>
      <c r="D281" s="19"/>
      <c r="E281" s="19"/>
      <c r="F281" s="19"/>
      <c r="G281" s="19"/>
      <c r="H281" s="19"/>
      <c r="M281" s="19"/>
      <c r="O281" s="19"/>
      <c r="P281" s="19"/>
    </row>
    <row r="282" spans="1:16" ht="12.75">
      <c r="A282" s="19" t="s">
        <v>67</v>
      </c>
      <c r="B282" s="19"/>
      <c r="C282" s="19"/>
      <c r="D282" s="19"/>
      <c r="E282" s="19"/>
      <c r="F282" s="19"/>
      <c r="G282" s="19"/>
      <c r="H282" s="19"/>
      <c r="M282" s="19"/>
      <c r="O282" s="19"/>
      <c r="P282" s="19"/>
    </row>
    <row r="283" spans="1:16" ht="12.75">
      <c r="A283" s="377">
        <v>37940</v>
      </c>
      <c r="B283" s="377"/>
      <c r="C283" s="377"/>
      <c r="D283" s="377"/>
      <c r="E283" s="377"/>
      <c r="F283" s="19"/>
      <c r="G283" s="19"/>
      <c r="H283" s="19"/>
      <c r="M283" s="19"/>
      <c r="O283" s="19"/>
      <c r="P283" s="19"/>
    </row>
  </sheetData>
  <mergeCells count="112">
    <mergeCell ref="C215:P215"/>
    <mergeCell ref="C176:P176"/>
    <mergeCell ref="C178:P178"/>
    <mergeCell ref="C213:P213"/>
    <mergeCell ref="C204:P204"/>
    <mergeCell ref="C208:P208"/>
    <mergeCell ref="C206:P206"/>
    <mergeCell ref="C211:P211"/>
    <mergeCell ref="C182:P182"/>
    <mergeCell ref="C195:P195"/>
    <mergeCell ref="D265:H265"/>
    <mergeCell ref="C50:P50"/>
    <mergeCell ref="C66:H66"/>
    <mergeCell ref="J97:K97"/>
    <mergeCell ref="C67:H67"/>
    <mergeCell ref="F172:H172"/>
    <mergeCell ref="J172:L172"/>
    <mergeCell ref="C174:E174"/>
    <mergeCell ref="G174:H174"/>
    <mergeCell ref="J174:L174"/>
    <mergeCell ref="O251:P251"/>
    <mergeCell ref="D258:H258"/>
    <mergeCell ref="C40:H40"/>
    <mergeCell ref="C46:H46"/>
    <mergeCell ref="C44:H44"/>
    <mergeCell ref="C45:H45"/>
    <mergeCell ref="G41:H41"/>
    <mergeCell ref="C65:H65"/>
    <mergeCell ref="C173:E173"/>
    <mergeCell ref="G173:H173"/>
    <mergeCell ref="J250:L250"/>
    <mergeCell ref="J173:L173"/>
    <mergeCell ref="C172:E172"/>
    <mergeCell ref="C234:P234"/>
    <mergeCell ref="C236:P236"/>
    <mergeCell ref="C238:P238"/>
    <mergeCell ref="C240:P240"/>
    <mergeCell ref="C220:P220"/>
    <mergeCell ref="D222:P222"/>
    <mergeCell ref="C197:P197"/>
    <mergeCell ref="J31:K31"/>
    <mergeCell ref="C19:P19"/>
    <mergeCell ref="G33:H33"/>
    <mergeCell ref="G34:H34"/>
    <mergeCell ref="G39:H39"/>
    <mergeCell ref="C36:E36"/>
    <mergeCell ref="G35:H35"/>
    <mergeCell ref="C37:H37"/>
    <mergeCell ref="G36:H36"/>
    <mergeCell ref="G38:H38"/>
    <mergeCell ref="A1:P1"/>
    <mergeCell ref="A2:P2"/>
    <mergeCell ref="M30:P30"/>
    <mergeCell ref="C22:P22"/>
    <mergeCell ref="C24:P24"/>
    <mergeCell ref="J30:K30"/>
    <mergeCell ref="C28:P28"/>
    <mergeCell ref="C17:P17"/>
    <mergeCell ref="C26:P26"/>
    <mergeCell ref="J101:K101"/>
    <mergeCell ref="J105:K105"/>
    <mergeCell ref="J106:K106"/>
    <mergeCell ref="J98:K98"/>
    <mergeCell ref="J99:K99"/>
    <mergeCell ref="C98:H98"/>
    <mergeCell ref="G30:H30"/>
    <mergeCell ref="C71:P71"/>
    <mergeCell ref="C51:P51"/>
    <mergeCell ref="J94:K94"/>
    <mergeCell ref="C68:H68"/>
    <mergeCell ref="J60:L60"/>
    <mergeCell ref="J83:L83"/>
    <mergeCell ref="C92:P92"/>
    <mergeCell ref="C82:P82"/>
    <mergeCell ref="N83:P83"/>
    <mergeCell ref="O84:P84"/>
    <mergeCell ref="N60:P60"/>
    <mergeCell ref="C76:P76"/>
    <mergeCell ref="C165:P165"/>
    <mergeCell ref="C106:H106"/>
    <mergeCell ref="J109:K109"/>
    <mergeCell ref="J107:K107"/>
    <mergeCell ref="C163:P163"/>
    <mergeCell ref="C116:P116"/>
    <mergeCell ref="A283:E283"/>
    <mergeCell ref="D223:P223"/>
    <mergeCell ref="D224:P224"/>
    <mergeCell ref="C230:P230"/>
    <mergeCell ref="C226:P226"/>
    <mergeCell ref="C245:P245"/>
    <mergeCell ref="D266:H266"/>
    <mergeCell ref="N250:P250"/>
    <mergeCell ref="D267:H267"/>
    <mergeCell ref="D268:I268"/>
    <mergeCell ref="C228:R228"/>
    <mergeCell ref="C11:P11"/>
    <mergeCell ref="C13:P13"/>
    <mergeCell ref="C15:P15"/>
    <mergeCell ref="D185:H185"/>
    <mergeCell ref="D184:H184"/>
    <mergeCell ref="D187:H187"/>
    <mergeCell ref="C167:P167"/>
    <mergeCell ref="J187:L188"/>
    <mergeCell ref="C170:P170"/>
    <mergeCell ref="C193:P193"/>
    <mergeCell ref="N184:P184"/>
    <mergeCell ref="I184:L184"/>
    <mergeCell ref="J185:L186"/>
    <mergeCell ref="C190:P190"/>
    <mergeCell ref="C192:P192"/>
    <mergeCell ref="N185:P186"/>
    <mergeCell ref="N187:P188"/>
  </mergeCells>
  <printOptions/>
  <pageMargins left="0.91" right="0.38" top="1.22" bottom="1.17" header="0.38" footer="1"/>
  <pageSetup horizontalDpi="300" verticalDpi="300" orientation="portrait" paperSize="9" scale="90" r:id="rId1"/>
  <headerFooter alignWithMargins="0">
    <oddFooter>&amp;C&amp;"Times New Roman,Regular"&amp;7- Page &amp;P+8 -</oddFooter>
  </headerFooter>
  <rowBreaks count="9" manualBreakCount="9">
    <brk id="21" max="255" man="1"/>
    <brk id="57" max="255" man="1"/>
    <brk id="78" max="255" man="1"/>
    <brk id="113" max="255" man="1"/>
    <brk id="146" max="255" man="1"/>
    <brk id="180" max="255" man="1"/>
    <brk id="209" max="255" man="1"/>
    <brk id="231" max="255" man="1"/>
    <brk id="247" max="255" man="1"/>
  </rowBreaks>
</worksheet>
</file>

<file path=xl/worksheets/sheet9.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3.8515625" style="0" customWidth="1"/>
    <col min="5" max="5" width="9.00390625" style="0" customWidth="1"/>
    <col min="6" max="6" width="13.140625" style="252" customWidth="1"/>
    <col min="7" max="7" width="0.5625" style="58" customWidth="1"/>
    <col min="8" max="8" width="13.140625" style="0" customWidth="1"/>
  </cols>
  <sheetData>
    <row r="1" spans="1:9" ht="18.75">
      <c r="A1" s="357" t="s">
        <v>107</v>
      </c>
      <c r="B1" s="357"/>
      <c r="C1" s="357"/>
      <c r="D1" s="357"/>
      <c r="E1" s="357"/>
      <c r="F1" s="357"/>
      <c r="G1" s="357"/>
      <c r="H1" s="357"/>
      <c r="I1" s="357"/>
    </row>
    <row r="2" spans="1:9" ht="12.75">
      <c r="A2" s="410" t="s">
        <v>19</v>
      </c>
      <c r="B2" s="410"/>
      <c r="C2" s="410"/>
      <c r="D2" s="410"/>
      <c r="E2" s="410"/>
      <c r="F2" s="410"/>
      <c r="G2" s="410"/>
      <c r="H2" s="410"/>
      <c r="I2" s="410"/>
    </row>
    <row r="3" spans="1:8" ht="12.75">
      <c r="A3" s="1"/>
      <c r="B3" s="1"/>
      <c r="C3" s="1"/>
      <c r="D3" s="1"/>
      <c r="E3" s="1"/>
      <c r="F3" s="18"/>
      <c r="G3" s="4"/>
      <c r="H3" s="3"/>
    </row>
    <row r="4" spans="1:8" ht="16.5" customHeight="1">
      <c r="A4" s="9" t="str">
        <f>'IS'!A4</f>
        <v>Interim report for the financial period ended 30 September 2003</v>
      </c>
      <c r="B4" s="11"/>
      <c r="C4" s="11"/>
      <c r="D4" s="11"/>
      <c r="E4" s="11"/>
      <c r="F4" s="240"/>
      <c r="G4" s="55"/>
      <c r="H4" s="11"/>
    </row>
    <row r="5" spans="1:8" ht="12.75">
      <c r="A5" s="10" t="s">
        <v>137</v>
      </c>
      <c r="B5" s="10"/>
      <c r="C5" s="1"/>
      <c r="D5" s="1"/>
      <c r="E5" s="1"/>
      <c r="F5" s="18"/>
      <c r="G5" s="4"/>
      <c r="H5" s="3"/>
    </row>
    <row r="6" spans="1:8" ht="12.75">
      <c r="A6" s="10"/>
      <c r="B6" s="10"/>
      <c r="C6" s="1"/>
      <c r="D6" s="1"/>
      <c r="E6" s="1"/>
      <c r="F6" s="18"/>
      <c r="G6" s="4"/>
      <c r="H6" s="3"/>
    </row>
    <row r="7" spans="1:8" ht="15">
      <c r="A7" s="17" t="s">
        <v>68</v>
      </c>
      <c r="B7" s="16"/>
      <c r="C7" s="16"/>
      <c r="D7" s="16"/>
      <c r="E7" s="16"/>
      <c r="F7" s="241"/>
      <c r="G7" s="56"/>
      <c r="H7" s="17"/>
    </row>
    <row r="8" spans="1:8" ht="15">
      <c r="A8" s="16"/>
      <c r="B8" s="16"/>
      <c r="C8" s="16"/>
      <c r="D8" s="16"/>
      <c r="E8" s="16"/>
      <c r="F8" s="241"/>
      <c r="G8" s="56"/>
      <c r="H8" s="17"/>
    </row>
    <row r="9" spans="1:8" ht="15">
      <c r="A9" s="17" t="s">
        <v>95</v>
      </c>
      <c r="B9" s="16"/>
      <c r="C9" s="16"/>
      <c r="D9" s="16"/>
      <c r="E9" s="16"/>
      <c r="F9" s="241"/>
      <c r="G9" s="56"/>
      <c r="H9" s="17"/>
    </row>
    <row r="10" spans="1:8" s="21" customFormat="1" ht="12.75">
      <c r="A10" s="5"/>
      <c r="B10" s="12"/>
      <c r="C10" s="12"/>
      <c r="D10" s="12"/>
      <c r="E10" s="12"/>
      <c r="F10" s="242" t="s">
        <v>94</v>
      </c>
      <c r="G10" s="52"/>
      <c r="H10" s="63" t="s">
        <v>94</v>
      </c>
    </row>
    <row r="11" spans="1:8" s="21" customFormat="1" ht="12.75">
      <c r="A11" s="5"/>
      <c r="B11" s="12"/>
      <c r="C11" s="12"/>
      <c r="D11" s="12"/>
      <c r="E11" s="12"/>
      <c r="F11" s="243">
        <f>Sheet1!B9</f>
        <v>37894</v>
      </c>
      <c r="G11" s="106"/>
      <c r="H11" s="107">
        <v>37529</v>
      </c>
    </row>
    <row r="12" spans="1:8" s="21" customFormat="1" ht="12.75">
      <c r="A12" s="12" t="s">
        <v>69</v>
      </c>
      <c r="B12" s="12"/>
      <c r="C12" s="12"/>
      <c r="D12" s="12"/>
      <c r="E12" s="12"/>
      <c r="F12" s="153"/>
      <c r="G12" s="53"/>
      <c r="H12" s="64"/>
    </row>
    <row r="13" spans="1:8" s="21" customFormat="1" ht="12.75">
      <c r="A13" s="14" t="s">
        <v>70</v>
      </c>
      <c r="B13" s="12"/>
      <c r="C13" s="12"/>
      <c r="D13" s="22" t="s">
        <v>71</v>
      </c>
      <c r="E13" s="12"/>
      <c r="F13" s="244">
        <v>107421</v>
      </c>
      <c r="G13" s="23"/>
      <c r="H13" s="271">
        <v>85573</v>
      </c>
    </row>
    <row r="14" spans="1:8" s="21" customFormat="1" ht="12.75">
      <c r="A14" s="14" t="s">
        <v>72</v>
      </c>
      <c r="B14" s="12"/>
      <c r="C14" s="12"/>
      <c r="D14" s="22" t="s">
        <v>71</v>
      </c>
      <c r="E14" s="12"/>
      <c r="F14" s="244">
        <v>124403</v>
      </c>
      <c r="G14" s="23"/>
      <c r="H14" s="271">
        <v>98979</v>
      </c>
    </row>
    <row r="15" spans="1:8" s="21" customFormat="1" ht="12.75">
      <c r="A15" s="12"/>
      <c r="B15" s="12"/>
      <c r="C15" s="12"/>
      <c r="D15" s="22"/>
      <c r="E15" s="12"/>
      <c r="F15" s="245"/>
      <c r="G15" s="42"/>
      <c r="H15" s="272"/>
    </row>
    <row r="16" spans="1:8" s="21" customFormat="1" ht="12.75">
      <c r="A16" s="12" t="s">
        <v>73</v>
      </c>
      <c r="B16" s="12"/>
      <c r="C16" s="12"/>
      <c r="D16" s="22"/>
      <c r="E16" s="12"/>
      <c r="F16" s="245"/>
      <c r="G16" s="42"/>
      <c r="H16" s="272"/>
    </row>
    <row r="17" spans="1:8" s="21" customFormat="1" ht="12.75">
      <c r="A17" s="14" t="s">
        <v>70</v>
      </c>
      <c r="B17" s="12"/>
      <c r="C17" s="12"/>
      <c r="D17" s="22" t="s">
        <v>71</v>
      </c>
      <c r="E17" s="12"/>
      <c r="F17" s="244">
        <v>1296</v>
      </c>
      <c r="G17" s="23"/>
      <c r="H17" s="271">
        <v>1728</v>
      </c>
    </row>
    <row r="18" spans="1:8" s="21" customFormat="1" ht="12.75">
      <c r="A18" s="14" t="s">
        <v>72</v>
      </c>
      <c r="B18" s="12"/>
      <c r="C18" s="12"/>
      <c r="D18" s="22" t="s">
        <v>71</v>
      </c>
      <c r="E18" s="12"/>
      <c r="F18" s="246">
        <v>1296</v>
      </c>
      <c r="G18" s="27"/>
      <c r="H18" s="273">
        <v>1728</v>
      </c>
    </row>
    <row r="19" spans="1:8" s="21" customFormat="1" ht="12.75">
      <c r="A19" s="12"/>
      <c r="B19" s="12"/>
      <c r="C19" s="12"/>
      <c r="D19" s="22"/>
      <c r="E19" s="12"/>
      <c r="F19" s="148"/>
      <c r="G19" s="42"/>
      <c r="H19" s="97"/>
    </row>
    <row r="20" spans="1:8" s="21" customFormat="1" ht="12.75">
      <c r="A20" s="12"/>
      <c r="B20" s="12"/>
      <c r="C20" s="12"/>
      <c r="D20" s="22"/>
      <c r="E20" s="12"/>
      <c r="F20" s="148"/>
      <c r="G20" s="42"/>
      <c r="H20" s="97"/>
    </row>
    <row r="21" spans="1:8" s="21" customFormat="1" ht="12.75">
      <c r="A21" s="12"/>
      <c r="B21" s="12"/>
      <c r="C21" s="12"/>
      <c r="D21" s="22"/>
      <c r="E21" s="12"/>
      <c r="F21" s="148"/>
      <c r="G21" s="42"/>
      <c r="H21" s="97"/>
    </row>
    <row r="22" spans="1:8" s="21" customFormat="1" ht="12.75">
      <c r="A22" s="12"/>
      <c r="B22" s="12"/>
      <c r="C22" s="12"/>
      <c r="D22" s="22"/>
      <c r="E22" s="12"/>
      <c r="F22" s="247">
        <f>F11</f>
        <v>37894</v>
      </c>
      <c r="G22" s="108"/>
      <c r="H22" s="274">
        <f>H11</f>
        <v>37529</v>
      </c>
    </row>
    <row r="23" spans="1:8" s="21" customFormat="1" ht="12.75">
      <c r="A23" s="12"/>
      <c r="B23" s="12"/>
      <c r="C23" s="12"/>
      <c r="D23" s="22"/>
      <c r="E23" s="12"/>
      <c r="F23" s="248" t="str">
        <f>"("&amp;Sheet1!B6&amp;" months)"</f>
        <v>(3 months)</v>
      </c>
      <c r="G23" s="54"/>
      <c r="H23" s="275" t="s">
        <v>16</v>
      </c>
    </row>
    <row r="24" spans="1:8" s="21" customFormat="1" ht="12.75">
      <c r="A24" s="409" t="s">
        <v>342</v>
      </c>
      <c r="B24" s="409"/>
      <c r="C24" s="409"/>
      <c r="D24" s="22"/>
      <c r="E24" s="12"/>
      <c r="F24" s="245"/>
      <c r="G24" s="42"/>
      <c r="H24" s="272"/>
    </row>
    <row r="25" spans="1:8" s="21" customFormat="1" ht="12.75">
      <c r="A25" s="12" t="s">
        <v>74</v>
      </c>
      <c r="B25" s="12"/>
      <c r="C25" s="12"/>
      <c r="D25" s="22" t="s">
        <v>71</v>
      </c>
      <c r="E25" s="12"/>
      <c r="F25" s="244">
        <v>107474</v>
      </c>
      <c r="G25" s="23"/>
      <c r="H25" s="271">
        <v>85491</v>
      </c>
    </row>
    <row r="26" spans="1:8" s="21" customFormat="1" ht="12.75">
      <c r="A26" s="12" t="s">
        <v>73</v>
      </c>
      <c r="B26" s="12"/>
      <c r="C26" s="12"/>
      <c r="D26" s="22" t="s">
        <v>71</v>
      </c>
      <c r="E26" s="12"/>
      <c r="F26" s="244">
        <v>1344</v>
      </c>
      <c r="G26" s="23"/>
      <c r="H26" s="271">
        <v>1745</v>
      </c>
    </row>
    <row r="27" spans="1:8" s="21" customFormat="1" ht="12.75">
      <c r="A27" s="12"/>
      <c r="B27" s="12"/>
      <c r="C27" s="12"/>
      <c r="D27" s="22"/>
      <c r="E27" s="12"/>
      <c r="F27" s="245"/>
      <c r="G27" s="42"/>
      <c r="H27" s="272"/>
    </row>
    <row r="28" spans="1:8" s="21" customFormat="1" ht="12.75">
      <c r="A28" s="5" t="s">
        <v>75</v>
      </c>
      <c r="B28" s="12"/>
      <c r="C28" s="12"/>
      <c r="D28" s="22"/>
      <c r="E28" s="12"/>
      <c r="F28" s="245"/>
      <c r="G28" s="42"/>
      <c r="H28" s="272"/>
    </row>
    <row r="29" spans="1:8" s="21" customFormat="1" ht="12.75">
      <c r="A29" s="12" t="s">
        <v>74</v>
      </c>
      <c r="B29" s="12"/>
      <c r="C29" s="12"/>
      <c r="D29" s="22"/>
      <c r="E29" s="12"/>
      <c r="F29" s="245"/>
      <c r="G29" s="42"/>
      <c r="H29" s="272"/>
    </row>
    <row r="30" spans="1:8" s="21" customFormat="1" ht="12.75">
      <c r="A30" s="14" t="s">
        <v>76</v>
      </c>
      <c r="B30" s="12"/>
      <c r="C30" s="12"/>
      <c r="D30" s="22" t="s">
        <v>77</v>
      </c>
      <c r="E30" s="12"/>
      <c r="F30" s="244">
        <v>783968</v>
      </c>
      <c r="G30" s="23"/>
      <c r="H30" s="271">
        <v>570246</v>
      </c>
    </row>
    <row r="31" spans="1:8" s="21" customFormat="1" ht="12.75">
      <c r="A31" s="14" t="s">
        <v>78</v>
      </c>
      <c r="B31" s="12"/>
      <c r="C31" s="12"/>
      <c r="D31" s="22" t="s">
        <v>77</v>
      </c>
      <c r="E31" s="12"/>
      <c r="F31" s="249">
        <v>7.29</v>
      </c>
      <c r="G31" s="24"/>
      <c r="H31" s="276">
        <v>6.67</v>
      </c>
    </row>
    <row r="32" spans="1:8" s="21" customFormat="1" ht="12.75">
      <c r="A32" s="14" t="s">
        <v>79</v>
      </c>
      <c r="B32" s="12"/>
      <c r="C32" s="12"/>
      <c r="D32" s="22" t="s">
        <v>77</v>
      </c>
      <c r="E32" s="12"/>
      <c r="F32" s="244">
        <v>887302</v>
      </c>
      <c r="G32" s="23"/>
      <c r="H32" s="271">
        <v>664153</v>
      </c>
    </row>
    <row r="33" spans="1:8" s="21" customFormat="1" ht="12.75">
      <c r="A33" s="14" t="s">
        <v>274</v>
      </c>
      <c r="B33" s="12"/>
      <c r="C33" s="12"/>
      <c r="D33" s="22" t="s">
        <v>77</v>
      </c>
      <c r="E33" s="12"/>
      <c r="F33" s="244">
        <v>191989</v>
      </c>
      <c r="G33" s="23"/>
      <c r="H33" s="271">
        <v>145552</v>
      </c>
    </row>
    <row r="34" spans="1:8" s="21" customFormat="1" ht="12.75">
      <c r="A34" s="14" t="s">
        <v>80</v>
      </c>
      <c r="B34" s="12"/>
      <c r="C34" s="12"/>
      <c r="D34" s="22" t="s">
        <v>77</v>
      </c>
      <c r="E34" s="12"/>
      <c r="F34" s="244">
        <v>44319</v>
      </c>
      <c r="G34" s="23"/>
      <c r="H34" s="271">
        <v>34712</v>
      </c>
    </row>
    <row r="35" spans="1:8" s="21" customFormat="1" ht="12.75">
      <c r="A35" s="14" t="s">
        <v>81</v>
      </c>
      <c r="B35" s="12"/>
      <c r="C35" s="12"/>
      <c r="D35" s="22" t="s">
        <v>82</v>
      </c>
      <c r="E35" s="12"/>
      <c r="F35" s="250">
        <f>F33/F32</f>
        <v>0.2163739065166088</v>
      </c>
      <c r="G35" s="25"/>
      <c r="H35" s="277">
        <f>H33/H32</f>
        <v>0.21915432136872076</v>
      </c>
    </row>
    <row r="36" spans="1:8" s="21" customFormat="1" ht="12.75">
      <c r="A36" s="14" t="s">
        <v>83</v>
      </c>
      <c r="B36" s="12"/>
      <c r="C36" s="12"/>
      <c r="D36" s="22" t="s">
        <v>82</v>
      </c>
      <c r="E36" s="12"/>
      <c r="F36" s="250">
        <f>F34/F32</f>
        <v>0.04994804474688438</v>
      </c>
      <c r="G36" s="25"/>
      <c r="H36" s="277">
        <f>H34/H32</f>
        <v>0.0522650654292008</v>
      </c>
    </row>
    <row r="37" spans="1:8" s="21" customFormat="1" ht="12.75">
      <c r="A37" s="12"/>
      <c r="B37" s="12"/>
      <c r="C37" s="12"/>
      <c r="D37" s="22"/>
      <c r="E37" s="12"/>
      <c r="F37" s="245"/>
      <c r="G37" s="42"/>
      <c r="H37" s="272"/>
    </row>
    <row r="38" spans="1:8" s="21" customFormat="1" ht="12.75">
      <c r="A38" s="12" t="s">
        <v>73</v>
      </c>
      <c r="B38" s="12"/>
      <c r="C38" s="12"/>
      <c r="D38" s="22"/>
      <c r="E38" s="12"/>
      <c r="F38" s="245"/>
      <c r="G38" s="42"/>
      <c r="H38" s="272"/>
    </row>
    <row r="39" spans="1:8" s="21" customFormat="1" ht="12.75">
      <c r="A39" s="14" t="s">
        <v>84</v>
      </c>
      <c r="B39" s="12"/>
      <c r="C39" s="12"/>
      <c r="D39" s="22" t="s">
        <v>85</v>
      </c>
      <c r="E39" s="12"/>
      <c r="F39" s="244">
        <v>770</v>
      </c>
      <c r="G39" s="23"/>
      <c r="H39" s="271">
        <v>1362</v>
      </c>
    </row>
    <row r="40" spans="1:8" s="21" customFormat="1" ht="12.75">
      <c r="A40" s="14" t="s">
        <v>78</v>
      </c>
      <c r="B40" s="12"/>
      <c r="C40" s="12"/>
      <c r="D40" s="22" t="s">
        <v>86</v>
      </c>
      <c r="E40" s="12"/>
      <c r="F40" s="244">
        <v>573</v>
      </c>
      <c r="G40" s="23"/>
      <c r="H40" s="271">
        <v>781</v>
      </c>
    </row>
    <row r="41" spans="1:8" s="21" customFormat="1" ht="12.75">
      <c r="A41" s="14" t="s">
        <v>87</v>
      </c>
      <c r="B41" s="12"/>
      <c r="C41" s="12"/>
      <c r="D41" s="22" t="s">
        <v>85</v>
      </c>
      <c r="E41" s="12"/>
      <c r="F41" s="244">
        <v>538</v>
      </c>
      <c r="G41" s="23"/>
      <c r="H41" s="271">
        <v>1024</v>
      </c>
    </row>
    <row r="42" spans="1:8" s="21" customFormat="1" ht="12.75">
      <c r="A42" s="12"/>
      <c r="B42" s="12"/>
      <c r="C42" s="12"/>
      <c r="D42" s="26"/>
      <c r="E42" s="12"/>
      <c r="F42" s="245"/>
      <c r="G42" s="42"/>
      <c r="H42" s="272"/>
    </row>
    <row r="43" spans="1:8" s="21" customFormat="1" ht="12.75">
      <c r="A43" s="5" t="s">
        <v>88</v>
      </c>
      <c r="B43" s="12"/>
      <c r="C43" s="12"/>
      <c r="D43" s="26"/>
      <c r="E43" s="12"/>
      <c r="F43" s="245"/>
      <c r="G43" s="42"/>
      <c r="H43" s="272"/>
    </row>
    <row r="44" spans="1:8" s="21" customFormat="1" ht="12.75">
      <c r="A44" s="12" t="s">
        <v>69</v>
      </c>
      <c r="B44" s="12"/>
      <c r="C44" s="12"/>
      <c r="D44" s="26"/>
      <c r="E44" s="12"/>
      <c r="F44" s="245"/>
      <c r="G44" s="42"/>
      <c r="H44" s="272"/>
    </row>
    <row r="45" spans="1:8" s="21" customFormat="1" ht="12.75">
      <c r="A45" s="14" t="s">
        <v>89</v>
      </c>
      <c r="B45" s="12"/>
      <c r="C45" s="12"/>
      <c r="D45" s="26" t="s">
        <v>90</v>
      </c>
      <c r="E45" s="12"/>
      <c r="F45" s="244">
        <v>1442</v>
      </c>
      <c r="G45" s="23"/>
      <c r="H45" s="271">
        <v>1384</v>
      </c>
    </row>
    <row r="46" spans="1:8" s="21" customFormat="1" ht="12.75">
      <c r="A46" s="14" t="s">
        <v>91</v>
      </c>
      <c r="B46" s="12"/>
      <c r="C46" s="12"/>
      <c r="D46" s="26" t="s">
        <v>90</v>
      </c>
      <c r="E46" s="12"/>
      <c r="F46" s="244">
        <v>647</v>
      </c>
      <c r="G46" s="23"/>
      <c r="H46" s="271">
        <v>670</v>
      </c>
    </row>
    <row r="47" spans="1:8" s="21" customFormat="1" ht="12.75">
      <c r="A47" s="12"/>
      <c r="B47" s="12"/>
      <c r="C47" s="12"/>
      <c r="D47" s="26"/>
      <c r="E47" s="12"/>
      <c r="F47" s="245"/>
      <c r="G47" s="42"/>
      <c r="H47" s="272"/>
    </row>
    <row r="48" spans="1:8" s="21" customFormat="1" ht="12.75">
      <c r="A48" s="12" t="s">
        <v>73</v>
      </c>
      <c r="B48" s="12"/>
      <c r="C48" s="12"/>
      <c r="D48" s="26"/>
      <c r="E48" s="12"/>
      <c r="F48" s="245"/>
      <c r="G48" s="42"/>
      <c r="H48" s="272"/>
    </row>
    <row r="49" spans="1:8" s="21" customFormat="1" ht="12.75">
      <c r="A49" s="14" t="s">
        <v>92</v>
      </c>
      <c r="B49" s="12"/>
      <c r="C49" s="12"/>
      <c r="D49" s="26" t="s">
        <v>93</v>
      </c>
      <c r="E49" s="12"/>
      <c r="F49" s="246">
        <v>483</v>
      </c>
      <c r="G49" s="27"/>
      <c r="H49" s="273">
        <v>377</v>
      </c>
    </row>
    <row r="50" spans="6:8" s="21" customFormat="1" ht="12.75">
      <c r="F50" s="251"/>
      <c r="G50" s="57"/>
      <c r="H50" s="73"/>
    </row>
    <row r="51" spans="6:8" s="21" customFormat="1" ht="12.75">
      <c r="F51" s="251"/>
      <c r="G51" s="57"/>
      <c r="H51" s="73"/>
    </row>
    <row r="52" spans="6:8" s="21" customFormat="1" ht="12.75">
      <c r="F52" s="251"/>
      <c r="G52" s="57"/>
      <c r="H52" s="73"/>
    </row>
    <row r="53" spans="6:8" s="21" customFormat="1" ht="12.75">
      <c r="F53" s="251"/>
      <c r="G53" s="57"/>
      <c r="H53" s="73"/>
    </row>
    <row r="54" spans="6:8" s="21" customFormat="1" ht="12.75">
      <c r="F54" s="251"/>
      <c r="G54" s="57"/>
      <c r="H54" s="73"/>
    </row>
    <row r="55" spans="6:8" s="21" customFormat="1" ht="12.75">
      <c r="F55" s="251"/>
      <c r="G55" s="57"/>
      <c r="H55" s="73"/>
    </row>
    <row r="56" spans="6:8" s="21" customFormat="1" ht="12.75">
      <c r="F56" s="251"/>
      <c r="G56" s="57"/>
      <c r="H56" s="73"/>
    </row>
    <row r="57" spans="6:8" s="21" customFormat="1" ht="12.75">
      <c r="F57" s="251"/>
      <c r="G57" s="57"/>
      <c r="H57" s="73"/>
    </row>
    <row r="58" spans="6:8" s="21" customFormat="1" ht="12.75">
      <c r="F58" s="251"/>
      <c r="G58" s="57"/>
      <c r="H58" s="73"/>
    </row>
    <row r="59" spans="6:8" s="21" customFormat="1" ht="12.75">
      <c r="F59" s="251"/>
      <c r="G59" s="57"/>
      <c r="H59" s="73"/>
    </row>
    <row r="60" spans="6:8" s="21" customFormat="1" ht="12.75">
      <c r="F60" s="251"/>
      <c r="G60" s="57"/>
      <c r="H60" s="73"/>
    </row>
    <row r="61" spans="6:8" s="21" customFormat="1" ht="12.75">
      <c r="F61" s="251"/>
      <c r="G61" s="57"/>
      <c r="H61" s="73"/>
    </row>
    <row r="62" spans="6:8" s="21" customFormat="1" ht="12.75">
      <c r="F62" s="251"/>
      <c r="G62" s="57"/>
      <c r="H62" s="73"/>
    </row>
  </sheetData>
  <mergeCells count="3">
    <mergeCell ref="A24:C24"/>
    <mergeCell ref="A1:I1"/>
    <mergeCell ref="A2:I2"/>
  </mergeCells>
  <printOptions/>
  <pageMargins left="0.91" right="0.48" top="1.2" bottom="1.17" header="0.38" footer="1.1"/>
  <pageSetup horizontalDpi="300" verticalDpi="300" orientation="portrait" paperSize="9" scale="98" r:id="rId1"/>
  <headerFooter alignWithMargins="0">
    <oddFooter>&amp;C&amp;"Times New Roman,Regular"&amp;7- Page &amp;P+18 -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KSK</cp:lastModifiedBy>
  <cp:lastPrinted>2003-11-15T04:58:44Z</cp:lastPrinted>
  <dcterms:created xsi:type="dcterms:W3CDTF">1999-02-13T02:20:00Z</dcterms:created>
  <dcterms:modified xsi:type="dcterms:W3CDTF">2003-11-15T05:04:03Z</dcterms:modified>
  <cp:category/>
  <cp:version/>
  <cp:contentType/>
  <cp:contentStatus/>
</cp:coreProperties>
</file>